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METİN\Desktop\"/>
    </mc:Choice>
  </mc:AlternateContent>
  <xr:revisionPtr revIDLastSave="0" documentId="8_{30810832-E010-4CD5-8EC3-5C7C1F812604}" xr6:coauthVersionLast="36" xr6:coauthVersionMax="36" xr10:uidLastSave="{00000000-0000-0000-0000-000000000000}"/>
  <bookViews>
    <workbookView xWindow="0" yWindow="0" windowWidth="16260" windowHeight="7995" xr2:uid="{00000000-000D-0000-FFFF-FFFF00000000}"/>
  </bookViews>
  <sheets>
    <sheet name="Birim Eylem Planı " sheetId="1" r:id="rId1"/>
  </sheets>
  <definedNames>
    <definedName name="_xlnm._FilterDatabase" localSheetId="0" hidden="1">'Birim Eylem Planı '!$B$3:$K$971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02" i="1" l="1"/>
  <c r="L879" i="1"/>
  <c r="L646" i="1"/>
  <c r="L612" i="1"/>
  <c r="L585" i="1"/>
  <c r="L556" i="1"/>
  <c r="L493" i="1"/>
  <c r="L471" i="1"/>
  <c r="L400" i="1"/>
  <c r="L359" i="1"/>
  <c r="L216" i="1"/>
  <c r="L188" i="1"/>
  <c r="L187" i="1"/>
  <c r="L160" i="1"/>
  <c r="L143" i="1"/>
  <c r="L908" i="1" l="1"/>
  <c r="L885" i="1"/>
  <c r="L654" i="1"/>
  <c r="L618" i="1"/>
  <c r="L591" i="1"/>
  <c r="L564" i="1"/>
  <c r="L533" i="1"/>
  <c r="L500" i="1"/>
  <c r="L478" i="1"/>
  <c r="L444" i="1"/>
  <c r="L408" i="1"/>
  <c r="L407" i="1"/>
  <c r="L367" i="1"/>
  <c r="L366" i="1"/>
  <c r="L329" i="1"/>
  <c r="L328" i="1"/>
  <c r="L301" i="1"/>
  <c r="L281" i="1"/>
  <c r="L195" i="1"/>
  <c r="L128" i="1"/>
  <c r="L127" i="1"/>
  <c r="L115" i="1"/>
  <c r="L114" i="1"/>
  <c r="L84" i="1"/>
  <c r="L83" i="1"/>
  <c r="L47" i="1"/>
  <c r="L18" i="1"/>
  <c r="L19" i="1"/>
  <c r="L17" i="1"/>
  <c r="L335" i="1"/>
  <c r="L824" i="1"/>
  <c r="L781" i="1"/>
  <c r="L780" i="1"/>
  <c r="L738" i="1"/>
  <c r="L737" i="1"/>
  <c r="L667" i="1"/>
  <c r="L605" i="1"/>
  <c r="L604" i="1"/>
  <c r="L603" i="1"/>
  <c r="L577" i="1"/>
  <c r="L576" i="1"/>
  <c r="L575" i="1"/>
  <c r="L547" i="1"/>
  <c r="L511" i="1"/>
  <c r="L486" i="1"/>
  <c r="L457" i="1"/>
  <c r="L458" i="1"/>
  <c r="L456" i="1"/>
  <c r="L425" i="1"/>
  <c r="L426" i="1"/>
  <c r="L424" i="1"/>
  <c r="L345" i="1"/>
  <c r="L344" i="1"/>
  <c r="L343" i="1"/>
  <c r="L311" i="1"/>
  <c r="L310" i="1"/>
  <c r="L309" i="1"/>
  <c r="L177" i="1"/>
  <c r="L178" i="1"/>
  <c r="L176" i="1"/>
  <c r="L135" i="1"/>
  <c r="L134" i="1"/>
  <c r="L120" i="1"/>
  <c r="L119" i="1"/>
  <c r="L61" i="1"/>
  <c r="L62" i="1"/>
  <c r="L60" i="1"/>
  <c r="L30" i="1"/>
  <c r="L847" i="1"/>
  <c r="L698" i="1"/>
  <c r="L784" i="1"/>
  <c r="L783" i="1"/>
  <c r="L931" i="1"/>
  <c r="L846" i="1"/>
  <c r="L845" i="1"/>
  <c r="L656" i="1"/>
  <c r="L657" i="1"/>
  <c r="L655" i="1"/>
  <c r="L593" i="1"/>
  <c r="L566" i="1"/>
  <c r="L499" i="1"/>
  <c r="L446" i="1"/>
  <c r="L445" i="1"/>
  <c r="L410" i="1"/>
  <c r="L302" i="1"/>
  <c r="L620" i="1" l="1"/>
  <c r="L621" i="1"/>
  <c r="L619" i="1"/>
  <c r="L869" i="1"/>
  <c r="L870" i="1"/>
  <c r="L868" i="1"/>
  <c r="L669" i="1"/>
  <c r="L668" i="1"/>
  <c r="L636" i="1"/>
  <c r="L635" i="1"/>
  <c r="L513" i="1"/>
  <c r="L514" i="1"/>
  <c r="L515" i="1"/>
  <c r="L516" i="1"/>
  <c r="L512" i="1"/>
  <c r="L459" i="1"/>
  <c r="L427" i="1"/>
  <c r="L388" i="1"/>
  <c r="L288" i="1"/>
  <c r="L239" i="1"/>
  <c r="L240" i="1"/>
  <c r="L238" i="1"/>
  <c r="L208" i="1"/>
  <c r="L209" i="1"/>
  <c r="L207" i="1"/>
  <c r="L121" i="1"/>
  <c r="L836" i="1"/>
  <c r="L753" i="1"/>
  <c r="L709" i="1"/>
  <c r="L587" i="1"/>
  <c r="L559" i="1"/>
  <c r="L496" i="1"/>
  <c r="L474" i="1"/>
  <c r="L441" i="1"/>
  <c r="L404" i="1"/>
  <c r="L403" i="1"/>
  <c r="L325" i="1"/>
  <c r="L362" i="1"/>
  <c r="L278" i="1"/>
  <c r="L220" i="1"/>
  <c r="L191" i="1"/>
  <c r="L190" i="1"/>
  <c r="L165" i="1"/>
  <c r="L164" i="1"/>
  <c r="L45" i="1"/>
  <c r="L952" i="1"/>
  <c r="L951" i="1"/>
  <c r="L921" i="1"/>
  <c r="L922" i="1"/>
  <c r="L920" i="1"/>
  <c r="L878" i="1"/>
  <c r="L877" i="1"/>
  <c r="L832" i="1" l="1"/>
  <c r="L831" i="1"/>
  <c r="L748" i="1"/>
  <c r="L749" i="1"/>
  <c r="L747" i="1"/>
  <c r="L705" i="1"/>
  <c r="L704" i="1"/>
  <c r="L644" i="1"/>
  <c r="L645" i="1"/>
  <c r="L643" i="1"/>
  <c r="L611" i="1"/>
  <c r="L610" i="1"/>
  <c r="L609" i="1"/>
  <c r="L583" i="1"/>
  <c r="L584" i="1"/>
  <c r="L582" i="1"/>
  <c r="L554" i="1"/>
  <c r="L555" i="1"/>
  <c r="L553" i="1"/>
  <c r="L522" i="1"/>
  <c r="L521" i="1"/>
  <c r="L520" i="1"/>
  <c r="L491" i="1"/>
  <c r="L492" i="1"/>
  <c r="L490" i="1"/>
  <c r="L470" i="1"/>
  <c r="L437" i="1"/>
  <c r="L436" i="1"/>
  <c r="L399" i="1"/>
  <c r="L395" i="1"/>
  <c r="L394" i="1"/>
  <c r="L321" i="1"/>
  <c r="L320" i="1"/>
  <c r="L293" i="1"/>
  <c r="L276" i="1"/>
  <c r="L251" i="1"/>
  <c r="L250" i="1"/>
  <c r="L249" i="1"/>
  <c r="L214" i="1"/>
  <c r="L215" i="1"/>
  <c r="L213" i="1"/>
  <c r="L186" i="1"/>
  <c r="L159" i="1"/>
  <c r="L142" i="1"/>
  <c r="L141" i="1"/>
  <c r="L103" i="1"/>
  <c r="L102" i="1"/>
  <c r="L81" i="1"/>
  <c r="L80" i="1"/>
  <c r="L39" i="1"/>
  <c r="L38" i="1"/>
  <c r="L12" i="1"/>
  <c r="L11" i="1"/>
  <c r="L941" i="1"/>
  <c r="L787" i="1"/>
  <c r="L76" i="1"/>
  <c r="L957" i="1"/>
  <c r="L956" i="1"/>
  <c r="L928" i="1"/>
  <c r="L927" i="1"/>
  <c r="L906" i="1"/>
  <c r="L905" i="1"/>
  <c r="L882" i="1"/>
  <c r="L883" i="1"/>
  <c r="L881" i="1"/>
  <c r="L756" i="1"/>
  <c r="L711" i="1"/>
  <c r="L616" i="1"/>
  <c r="L589" i="1"/>
  <c r="L562" i="1"/>
  <c r="L561" i="1"/>
  <c r="L531" i="1"/>
  <c r="L530" i="1"/>
  <c r="L476" i="1"/>
  <c r="L405" i="1"/>
  <c r="L364" i="1"/>
  <c r="L299" i="1"/>
  <c r="L279" i="1"/>
  <c r="L221" i="1"/>
  <c r="L168" i="1"/>
  <c r="L167" i="1"/>
  <c r="L132" i="1"/>
  <c r="L16" i="1"/>
  <c r="L793" i="1" l="1"/>
  <c r="L792" i="1"/>
  <c r="L790" i="1"/>
  <c r="L789" i="1"/>
  <c r="L786" i="1"/>
  <c r="L785" i="1"/>
  <c r="L694" i="1"/>
  <c r="L689" i="1"/>
  <c r="L688" i="1"/>
  <c r="L686" i="1"/>
  <c r="L687" i="1"/>
  <c r="L685" i="1"/>
  <c r="L681" i="1"/>
  <c r="L682" i="1"/>
  <c r="L683" i="1"/>
  <c r="L684" i="1"/>
  <c r="L680" i="1"/>
  <c r="L699" i="1"/>
  <c r="L696" i="1"/>
  <c r="L919" i="1"/>
  <c r="L899" i="1"/>
  <c r="L876" i="1"/>
  <c r="L830" i="1"/>
  <c r="L746" i="1"/>
  <c r="L703" i="1"/>
  <c r="L608" i="1"/>
  <c r="L581" i="1"/>
  <c r="L469" i="1"/>
  <c r="L248" i="1"/>
  <c r="L212" i="1"/>
  <c r="L185" i="1"/>
  <c r="L158" i="1"/>
  <c r="L37" i="1"/>
  <c r="L10" i="1"/>
  <c r="L9" i="1"/>
  <c r="L967" i="1"/>
  <c r="L966" i="1"/>
  <c r="L938" i="1"/>
  <c r="L914" i="1"/>
  <c r="L856" i="1"/>
  <c r="L664" i="1"/>
  <c r="L543" i="1"/>
  <c r="L484" i="1"/>
  <c r="L378" i="1"/>
  <c r="L377" i="1"/>
  <c r="L306" i="1"/>
  <c r="L266" i="1"/>
  <c r="L265" i="1"/>
  <c r="L234" i="1"/>
  <c r="L233" i="1"/>
  <c r="L204" i="1"/>
  <c r="L203" i="1"/>
  <c r="L174" i="1"/>
  <c r="L153" i="1"/>
  <c r="L152" i="1"/>
  <c r="L113" i="1"/>
  <c r="L112" i="1"/>
  <c r="L56" i="1"/>
  <c r="L840" i="1"/>
  <c r="L765" i="1"/>
  <c r="L719" i="1"/>
  <c r="L962" i="1"/>
  <c r="L936" i="1"/>
  <c r="L935" i="1"/>
  <c r="L912" i="1"/>
  <c r="L911" i="1"/>
  <c r="L890" i="1"/>
  <c r="L854" i="1"/>
  <c r="L853" i="1"/>
  <c r="K853" i="1"/>
  <c r="L774" i="1"/>
  <c r="L773" i="1"/>
  <c r="L730" i="1"/>
  <c r="L662" i="1"/>
  <c r="L661" i="1"/>
  <c r="L660" i="1"/>
  <c r="L627" i="1"/>
  <c r="L626" i="1"/>
  <c r="L625" i="1"/>
  <c r="L597" i="1"/>
  <c r="L598" i="1"/>
  <c r="L596" i="1"/>
  <c r="L375" i="1"/>
  <c r="L374" i="1"/>
  <c r="L304" i="1"/>
  <c r="L262" i="1"/>
  <c r="L263" i="1"/>
  <c r="L261" i="1"/>
  <c r="L229" i="1"/>
  <c r="L230" i="1"/>
  <c r="L228" i="1"/>
  <c r="L147" i="1"/>
  <c r="L109" i="1"/>
  <c r="L110" i="1"/>
  <c r="L108" i="1"/>
  <c r="L87" i="1"/>
  <c r="L24" i="1"/>
  <c r="L954" i="1" l="1"/>
  <c r="L924" i="1"/>
  <c r="L904" i="1"/>
  <c r="L903" i="1"/>
  <c r="L880" i="1"/>
  <c r="L835" i="1"/>
  <c r="L834" i="1"/>
  <c r="L752" i="1"/>
  <c r="L751" i="1"/>
  <c r="L708" i="1"/>
  <c r="L707" i="1"/>
  <c r="L648" i="1"/>
  <c r="L649" i="1"/>
  <c r="L647" i="1"/>
  <c r="L613" i="1"/>
  <c r="L586" i="1"/>
  <c r="L558" i="1"/>
  <c r="L557" i="1"/>
  <c r="L525" i="1"/>
  <c r="L526" i="1"/>
  <c r="L524" i="1"/>
  <c r="L495" i="1"/>
  <c r="L494" i="1"/>
  <c r="L402" i="1"/>
  <c r="L401" i="1"/>
  <c r="L398" i="1"/>
  <c r="L397" i="1"/>
  <c r="L324" i="1"/>
  <c r="L323" i="1"/>
  <c r="L218" i="1"/>
  <c r="L219" i="1"/>
  <c r="L217" i="1"/>
  <c r="L189" i="1"/>
  <c r="L162" i="1"/>
  <c r="L163" i="1"/>
  <c r="L161" i="1"/>
  <c r="L145" i="1"/>
  <c r="L144" i="1"/>
  <c r="L44" i="1"/>
  <c r="L43" i="1"/>
  <c r="L14" i="1"/>
  <c r="L13" i="1"/>
  <c r="L532" i="1"/>
  <c r="L675" i="1"/>
  <c r="L674" i="1"/>
  <c r="L672" i="1"/>
  <c r="L673" i="1"/>
  <c r="L926" i="1"/>
  <c r="L529" i="1"/>
  <c r="L193" i="1"/>
  <c r="L948" i="1"/>
  <c r="L917" i="1"/>
  <c r="L897" i="1"/>
  <c r="L874" i="1"/>
  <c r="L828" i="1"/>
  <c r="L826" i="1"/>
  <c r="L825" i="1"/>
  <c r="L640" i="1"/>
  <c r="L639" i="1"/>
  <c r="L606" i="1"/>
  <c r="L579" i="1"/>
  <c r="L578" i="1"/>
  <c r="L550" i="1"/>
  <c r="L549" i="1"/>
  <c r="L467" i="1"/>
  <c r="L466" i="1"/>
  <c r="L433" i="1"/>
  <c r="L432" i="1"/>
  <c r="L431" i="1"/>
  <c r="L389" i="1"/>
  <c r="L390" i="1"/>
  <c r="L316" i="1"/>
  <c r="L315" i="1"/>
  <c r="L246" i="1"/>
  <c r="L245" i="1"/>
  <c r="L210" i="1"/>
  <c r="L183" i="1"/>
  <c r="L182" i="1"/>
  <c r="L156" i="1"/>
  <c r="L139" i="1"/>
  <c r="L138" i="1"/>
  <c r="L78" i="1"/>
  <c r="L77" i="1"/>
  <c r="L35" i="1"/>
  <c r="L965" i="1"/>
  <c r="L964" i="1"/>
  <c r="L637" i="1"/>
  <c r="L542" i="1"/>
  <c r="L541" i="1"/>
  <c r="L274" i="1"/>
  <c r="L232" i="1"/>
  <c r="L202" i="1"/>
  <c r="L150" i="1"/>
  <c r="L151" i="1"/>
  <c r="L149" i="1"/>
  <c r="L111" i="1"/>
  <c r="L90" i="1"/>
  <c r="L89" i="1"/>
  <c r="L428" i="1"/>
  <c r="L386" i="1"/>
  <c r="L387" i="1"/>
  <c r="L385" i="1"/>
  <c r="L314" i="1" l="1"/>
  <c r="L313" i="1"/>
  <c r="L181" i="1"/>
  <c r="L122" i="1"/>
  <c r="L34" i="1"/>
  <c r="L65" i="1"/>
  <c r="L95" i="1"/>
  <c r="L462" i="1"/>
  <c r="L244" i="1"/>
  <c r="L137" i="1"/>
  <c r="L125" i="1"/>
  <c r="L99" i="1"/>
  <c r="K464" i="1"/>
  <c r="K462" i="1"/>
  <c r="K430" i="1"/>
  <c r="K391" i="1"/>
  <c r="K244" i="1"/>
  <c r="K137" i="1"/>
  <c r="K125" i="1"/>
  <c r="K99" i="1"/>
  <c r="K969" i="1" l="1"/>
  <c r="K940" i="1"/>
  <c r="K916" i="1"/>
  <c r="K894" i="1"/>
  <c r="K858" i="1"/>
  <c r="L940" i="1"/>
  <c r="L916" i="1"/>
  <c r="L894" i="1"/>
  <c r="L858" i="1"/>
  <c r="L666" i="1"/>
  <c r="L632" i="1"/>
  <c r="L602" i="1"/>
  <c r="L574" i="1"/>
  <c r="L510" i="1"/>
  <c r="L454" i="1"/>
  <c r="L423" i="1"/>
  <c r="K666" i="1"/>
  <c r="K632" i="1"/>
  <c r="K602" i="1"/>
  <c r="K574" i="1"/>
  <c r="K545" i="1"/>
  <c r="K510" i="1"/>
  <c r="K485" i="1"/>
  <c r="K455" i="1"/>
  <c r="K454" i="1"/>
  <c r="K423" i="1"/>
  <c r="K384" i="1"/>
  <c r="L237" i="1"/>
  <c r="L235" i="1"/>
  <c r="L206" i="1"/>
  <c r="L205" i="1"/>
  <c r="L175" i="1"/>
  <c r="L133" i="1"/>
  <c r="K342" i="1"/>
  <c r="K308" i="1"/>
  <c r="K307" i="1"/>
  <c r="K286" i="1"/>
  <c r="K237" i="1"/>
  <c r="K235" i="1"/>
  <c r="K206" i="1"/>
  <c r="K205" i="1"/>
  <c r="K175" i="1"/>
  <c r="K133" i="1"/>
  <c r="K29" i="1"/>
  <c r="L409" i="1" l="1"/>
  <c r="L949" i="1"/>
  <c r="L918" i="1"/>
  <c r="L898" i="1"/>
  <c r="L875" i="1"/>
  <c r="L641" i="1"/>
  <c r="L607" i="1"/>
  <c r="L580" i="1"/>
  <c r="L551" i="1"/>
  <c r="L518" i="1"/>
  <c r="L488" i="1"/>
  <c r="L468" i="1"/>
  <c r="L318" i="1"/>
  <c r="L317" i="1"/>
  <c r="L291" i="1"/>
  <c r="L290" i="1"/>
  <c r="L247" i="1"/>
  <c r="L211" i="1"/>
  <c r="L184" i="1"/>
  <c r="L140" i="1"/>
  <c r="L101" i="1"/>
  <c r="L36" i="1"/>
  <c r="L963" i="1"/>
  <c r="L937" i="1"/>
  <c r="L913" i="1"/>
  <c r="L891" i="1"/>
  <c r="L855" i="1"/>
  <c r="L663" i="1"/>
  <c r="L628" i="1"/>
  <c r="L599" i="1"/>
  <c r="L571" i="1"/>
  <c r="L540" i="1"/>
  <c r="L506" i="1"/>
  <c r="L416" i="1"/>
  <c r="L376" i="1"/>
  <c r="L231" i="1"/>
  <c r="L201" i="1"/>
  <c r="L173" i="1"/>
  <c r="L148" i="1"/>
  <c r="L88" i="1"/>
  <c r="L55" i="1"/>
  <c r="L873" i="1"/>
  <c r="L803" i="1"/>
  <c r="L802" i="1"/>
  <c r="L961" i="1"/>
  <c r="L934" i="1"/>
  <c r="L933" i="1"/>
  <c r="L910" i="1"/>
  <c r="L796" i="1"/>
  <c r="L771" i="1"/>
  <c r="L728" i="1"/>
  <c r="L700" i="1"/>
  <c r="L697" i="1"/>
  <c r="L659" i="1"/>
  <c r="L624" i="1"/>
  <c r="L595" i="1"/>
  <c r="L567" i="1"/>
  <c r="L536" i="1"/>
  <c r="L502" i="1"/>
  <c r="L481" i="1"/>
  <c r="L449" i="1"/>
  <c r="L413" i="1"/>
  <c r="L373" i="1"/>
  <c r="L258" i="1"/>
  <c r="L259" i="1"/>
  <c r="L260" i="1"/>
  <c r="L257" i="1"/>
  <c r="L226" i="1"/>
  <c r="L227" i="1"/>
  <c r="L225" i="1"/>
  <c r="L199" i="1" l="1"/>
  <c r="L198" i="1"/>
  <c r="L171" i="1"/>
  <c r="L146" i="1"/>
  <c r="L118" i="1"/>
  <c r="L107" i="1"/>
  <c r="L86" i="1"/>
  <c r="L52" i="1"/>
  <c r="L925" i="1"/>
  <c r="L651" i="1"/>
  <c r="L615" i="1"/>
  <c r="L588" i="1"/>
  <c r="L560" i="1"/>
  <c r="L528" i="1"/>
  <c r="L363" i="1"/>
  <c r="L192" i="1"/>
  <c r="L166" i="1"/>
  <c r="L59" i="1"/>
  <c r="L58" i="1"/>
  <c r="L801" i="1"/>
  <c r="L548" i="1"/>
  <c r="L546" i="1"/>
  <c r="L465" i="1"/>
  <c r="L463" i="1"/>
  <c r="L692" i="1"/>
  <c r="L691" i="1"/>
  <c r="L197" i="1"/>
  <c r="L7" i="1"/>
  <c r="L939" i="1" l="1"/>
  <c r="L915" i="1"/>
  <c r="L631" i="1"/>
  <c r="L630" i="1"/>
  <c r="L601" i="1"/>
  <c r="L573" i="1"/>
  <c r="K75" i="1"/>
  <c r="K74" i="1"/>
  <c r="L75" i="1"/>
  <c r="L74" i="1"/>
  <c r="L841" i="1"/>
  <c r="L842" i="1"/>
  <c r="L843" i="1"/>
  <c r="L844" i="1"/>
  <c r="K842" i="1"/>
  <c r="K843" i="1"/>
  <c r="K844" i="1"/>
  <c r="K841" i="1"/>
  <c r="L767" i="1"/>
  <c r="L766" i="1"/>
  <c r="K767" i="1"/>
  <c r="K766" i="1"/>
  <c r="K722" i="1"/>
  <c r="K721" i="1"/>
  <c r="K720" i="1"/>
  <c r="L50" i="1"/>
  <c r="L49" i="1"/>
  <c r="L849" i="1"/>
  <c r="L848" i="1"/>
  <c r="K959" i="1"/>
  <c r="K849" i="1"/>
  <c r="K848" i="1"/>
  <c r="K726" i="1"/>
  <c r="L726" i="1"/>
  <c r="L725" i="1"/>
  <c r="K725" i="1"/>
  <c r="K334" i="1"/>
  <c r="K303" i="1"/>
  <c r="K50" i="1"/>
  <c r="K49" i="1"/>
  <c r="K22" i="1"/>
  <c r="K818" i="1"/>
  <c r="L818" i="1"/>
  <c r="L817" i="1"/>
  <c r="K817" i="1"/>
  <c r="K268" i="1"/>
  <c r="L268" i="1"/>
  <c r="L267" i="1"/>
  <c r="K267" i="1"/>
  <c r="L73" i="1"/>
  <c r="K73" i="1"/>
  <c r="L960" i="1"/>
  <c r="L932" i="1"/>
  <c r="L909" i="1"/>
  <c r="L886" i="1"/>
  <c r="L770" i="1"/>
  <c r="L727" i="1"/>
  <c r="L501" i="1"/>
  <c r="L412" i="1"/>
  <c r="L372" i="1"/>
  <c r="L179" i="1"/>
  <c r="L170" i="1"/>
  <c r="L93" i="1"/>
  <c r="L85" i="1"/>
  <c r="L809" i="1"/>
  <c r="L810" i="1"/>
  <c r="L808" i="1"/>
  <c r="K809" i="1"/>
  <c r="K810" i="1"/>
  <c r="K808" i="1"/>
  <c r="L717" i="1"/>
  <c r="L716" i="1"/>
  <c r="K764" i="1"/>
  <c r="K763" i="1"/>
  <c r="K762" i="1"/>
  <c r="K718" i="1"/>
  <c r="K717" i="1"/>
  <c r="K716" i="1"/>
  <c r="L71" i="1"/>
  <c r="L72" i="1"/>
  <c r="L70" i="1"/>
  <c r="L68" i="1"/>
  <c r="L69" i="1"/>
  <c r="L67" i="1"/>
  <c r="K68" i="1"/>
  <c r="K69" i="1"/>
  <c r="K70" i="1"/>
  <c r="K71" i="1"/>
  <c r="K72" i="1"/>
  <c r="K67" i="1"/>
  <c r="K804" i="1"/>
  <c r="K960" i="1" l="1"/>
  <c r="K932" i="1"/>
  <c r="K909" i="1"/>
  <c r="K886" i="1"/>
  <c r="K850" i="1"/>
  <c r="K770" i="1"/>
  <c r="K727" i="1"/>
  <c r="K658" i="1"/>
  <c r="K623" i="1"/>
  <c r="K594" i="1"/>
  <c r="K535" i="1"/>
  <c r="K501" i="1"/>
  <c r="K480" i="1"/>
  <c r="K448" i="1"/>
  <c r="K412" i="1"/>
  <c r="K372" i="1"/>
  <c r="K335" i="1"/>
  <c r="K256" i="1"/>
  <c r="K224" i="1"/>
  <c r="K179" i="1"/>
  <c r="K170" i="1"/>
  <c r="K93" i="1"/>
  <c r="K85" i="1"/>
  <c r="K51" i="1"/>
  <c r="K31" i="1"/>
  <c r="K824" i="1"/>
  <c r="K820" i="1"/>
  <c r="K847" i="1"/>
  <c r="K815" i="1"/>
  <c r="K775" i="1"/>
  <c r="K731" i="1"/>
  <c r="K698" i="1"/>
  <c r="K784" i="1"/>
  <c r="K783" i="1"/>
  <c r="K740" i="1"/>
  <c r="K941" i="1"/>
  <c r="K787" i="1"/>
  <c r="K76" i="1"/>
  <c r="K793" i="1"/>
  <c r="K792" i="1"/>
  <c r="K791" i="1"/>
  <c r="K790" i="1"/>
  <c r="K789" i="1"/>
  <c r="K786" i="1"/>
  <c r="K785" i="1"/>
  <c r="K694" i="1"/>
  <c r="K689" i="1"/>
  <c r="K688" i="1"/>
  <c r="K687" i="1"/>
  <c r="K686" i="1"/>
  <c r="K685" i="1"/>
  <c r="K684" i="1"/>
  <c r="K683" i="1"/>
  <c r="K682" i="1"/>
  <c r="K681" i="1"/>
  <c r="K680" i="1"/>
  <c r="K699" i="1"/>
  <c r="K696" i="1"/>
  <c r="K840" i="1"/>
  <c r="K765" i="1"/>
  <c r="K719" i="1"/>
  <c r="K673" i="1"/>
  <c r="K674" i="1"/>
  <c r="K675" i="1"/>
  <c r="K672" i="1"/>
  <c r="K873" i="1"/>
  <c r="K803" i="1"/>
  <c r="K802" i="1"/>
  <c r="K801" i="1"/>
  <c r="K548" i="1"/>
  <c r="K546" i="1"/>
  <c r="K465" i="1"/>
  <c r="K463" i="1"/>
  <c r="K692" i="1"/>
  <c r="K691" i="1"/>
  <c r="K197" i="1"/>
  <c r="K7" i="1"/>
  <c r="K958" i="1" l="1"/>
  <c r="K930" i="1"/>
  <c r="K908" i="1"/>
  <c r="K885" i="1"/>
  <c r="K839" i="1"/>
  <c r="K654" i="1"/>
  <c r="K618" i="1"/>
  <c r="K591" i="1"/>
  <c r="K564" i="1"/>
  <c r="K533" i="1"/>
  <c r="K500" i="1"/>
  <c r="K478" i="1"/>
  <c r="K444" i="1"/>
  <c r="K408" i="1"/>
  <c r="K407" i="1"/>
  <c r="K367" i="1"/>
  <c r="K366" i="1"/>
  <c r="K329" i="1"/>
  <c r="K328" i="1"/>
  <c r="K301" i="1"/>
  <c r="K281" i="1"/>
  <c r="K222" i="1"/>
  <c r="K195" i="1"/>
  <c r="K169" i="1"/>
  <c r="K128" i="1"/>
  <c r="K127" i="1"/>
  <c r="K115" i="1"/>
  <c r="K114" i="1"/>
  <c r="K84" i="1"/>
  <c r="K83" i="1"/>
  <c r="K47" i="1"/>
  <c r="K19" i="1"/>
  <c r="K18" i="1"/>
  <c r="K17" i="1"/>
  <c r="K781" i="1"/>
  <c r="K780" i="1"/>
  <c r="K738" i="1"/>
  <c r="K737" i="1"/>
  <c r="K667" i="1"/>
  <c r="K633" i="1"/>
  <c r="K605" i="1"/>
  <c r="K604" i="1"/>
  <c r="K603" i="1"/>
  <c r="K577" i="1"/>
  <c r="K576" i="1"/>
  <c r="K575" i="1"/>
  <c r="K547" i="1"/>
  <c r="K511" i="1"/>
  <c r="K486" i="1"/>
  <c r="K458" i="1"/>
  <c r="K457" i="1"/>
  <c r="K456" i="1"/>
  <c r="K426" i="1"/>
  <c r="K425" i="1"/>
  <c r="K424" i="1"/>
  <c r="K387" i="1"/>
  <c r="K386" i="1"/>
  <c r="K385" i="1"/>
  <c r="K345" i="1"/>
  <c r="K344" i="1"/>
  <c r="K343" i="1"/>
  <c r="K311" i="1"/>
  <c r="K310" i="1"/>
  <c r="K309" i="1"/>
  <c r="K287" i="1"/>
  <c r="K178" i="1"/>
  <c r="K177" i="1"/>
  <c r="K176" i="1"/>
  <c r="K135" i="1"/>
  <c r="K134" i="1"/>
  <c r="K120" i="1"/>
  <c r="K119" i="1"/>
  <c r="K92" i="1"/>
  <c r="K62" i="1"/>
  <c r="K61" i="1"/>
  <c r="K60" i="1"/>
  <c r="K30" i="1"/>
  <c r="K931" i="1"/>
  <c r="K846" i="1"/>
  <c r="K845" i="1"/>
  <c r="K657" i="1"/>
  <c r="K656" i="1"/>
  <c r="K655" i="1"/>
  <c r="K621" i="1"/>
  <c r="K620" i="1"/>
  <c r="K619" i="1"/>
  <c r="K593" i="1"/>
  <c r="K566" i="1"/>
  <c r="K534" i="1"/>
  <c r="K499" i="1"/>
  <c r="K479" i="1"/>
  <c r="K446" i="1"/>
  <c r="K445" i="1"/>
  <c r="K410" i="1"/>
  <c r="K370" i="1"/>
  <c r="K369" i="1"/>
  <c r="K333" i="1"/>
  <c r="K302" i="1"/>
  <c r="K283" i="1"/>
  <c r="K269" i="1"/>
  <c r="K131" i="1"/>
  <c r="K130" i="1"/>
  <c r="K129" i="1"/>
  <c r="K970" i="1"/>
  <c r="K870" i="1"/>
  <c r="K869" i="1"/>
  <c r="K868" i="1"/>
  <c r="K669" i="1"/>
  <c r="K668" i="1"/>
  <c r="K636" i="1"/>
  <c r="K635" i="1"/>
  <c r="K516" i="1"/>
  <c r="K515" i="1"/>
  <c r="K514" i="1"/>
  <c r="K513" i="1"/>
  <c r="K512" i="1"/>
  <c r="K459" i="1"/>
  <c r="K427" i="1"/>
  <c r="K388" i="1"/>
  <c r="K347" i="1"/>
  <c r="K346" i="1"/>
  <c r="K288" i="1"/>
  <c r="K270" i="1"/>
  <c r="K240" i="1"/>
  <c r="K239" i="1"/>
  <c r="K238" i="1"/>
  <c r="K209" i="1"/>
  <c r="K208" i="1"/>
  <c r="K207" i="1"/>
  <c r="K180" i="1"/>
  <c r="K154" i="1"/>
  <c r="K136" i="1"/>
  <c r="K121" i="1"/>
  <c r="K97" i="1"/>
  <c r="K64" i="1"/>
  <c r="K33" i="1"/>
  <c r="K32" i="1"/>
  <c r="K836" i="1"/>
  <c r="K753" i="1"/>
  <c r="K709" i="1"/>
  <c r="K650" i="1"/>
  <c r="K614" i="1"/>
  <c r="K587" i="1"/>
  <c r="K559" i="1"/>
  <c r="K527" i="1"/>
  <c r="K496" i="1"/>
  <c r="K474" i="1"/>
  <c r="K441" i="1"/>
  <c r="K404" i="1"/>
  <c r="K403" i="1"/>
  <c r="K362" i="1"/>
  <c r="K325" i="1"/>
  <c r="K297" i="1"/>
  <c r="K278" i="1"/>
  <c r="K220" i="1"/>
  <c r="K191" i="1"/>
  <c r="K190" i="1"/>
  <c r="K165" i="1"/>
  <c r="K164" i="1"/>
  <c r="K45" i="1"/>
  <c r="K957" i="1"/>
  <c r="K956" i="1"/>
  <c r="K928" i="1"/>
  <c r="K927" i="1"/>
  <c r="K906" i="1"/>
  <c r="K905" i="1"/>
  <c r="K883" i="1"/>
  <c r="K882" i="1"/>
  <c r="K881" i="1"/>
  <c r="K837" i="1"/>
  <c r="K756" i="1"/>
  <c r="K711" i="1"/>
  <c r="K652" i="1"/>
  <c r="K616" i="1"/>
  <c r="K589" i="1"/>
  <c r="K562" i="1"/>
  <c r="K561" i="1"/>
  <c r="K531" i="1"/>
  <c r="K530" i="1"/>
  <c r="K497" i="1"/>
  <c r="K476" i="1"/>
  <c r="K442" i="1"/>
  <c r="K405" i="1"/>
  <c r="K364" i="1"/>
  <c r="K363" i="1"/>
  <c r="K327" i="1"/>
  <c r="K299" i="1"/>
  <c r="K279" i="1"/>
  <c r="K221" i="1"/>
  <c r="K194" i="1"/>
  <c r="K168" i="1"/>
  <c r="K167" i="1"/>
  <c r="K132" i="1"/>
  <c r="K16" i="1"/>
  <c r="K653" i="1"/>
  <c r="K617" i="1"/>
  <c r="K590" i="1"/>
  <c r="K563" i="1"/>
  <c r="K532" i="1"/>
  <c r="K498" i="1"/>
  <c r="K477" i="1"/>
  <c r="K443" i="1"/>
  <c r="K406" i="1"/>
  <c r="K365" i="1"/>
  <c r="K926" i="1"/>
  <c r="K529" i="1"/>
  <c r="K193" i="1"/>
  <c r="K46" i="1"/>
  <c r="K671" i="1"/>
  <c r="K670" i="1"/>
  <c r="K638" i="1"/>
  <c r="K461" i="1"/>
  <c r="K460" i="1"/>
  <c r="K429" i="1"/>
  <c r="K428" i="1"/>
  <c r="K390" i="1"/>
  <c r="K389" i="1"/>
  <c r="K350" i="1"/>
  <c r="K349" i="1"/>
  <c r="K348" i="1"/>
  <c r="K314" i="1"/>
  <c r="K313" i="1"/>
  <c r="K312" i="1"/>
  <c r="K273" i="1"/>
  <c r="K272" i="1"/>
  <c r="K271" i="1"/>
  <c r="K243" i="1"/>
  <c r="K242" i="1"/>
  <c r="K241" i="1"/>
  <c r="K181" i="1"/>
  <c r="K124" i="1"/>
  <c r="K123" i="1"/>
  <c r="K122" i="1"/>
  <c r="K98" i="1"/>
  <c r="K96" i="1"/>
  <c r="K95" i="1"/>
  <c r="K65" i="1"/>
  <c r="K34" i="1"/>
  <c r="K592" i="1"/>
  <c r="K447" i="1"/>
  <c r="K409" i="1"/>
  <c r="K368" i="1"/>
  <c r="K955" i="1"/>
  <c r="K925" i="1"/>
  <c r="K651" i="1"/>
  <c r="K615" i="1"/>
  <c r="K588" i="1"/>
  <c r="K560" i="1"/>
  <c r="K528" i="1"/>
  <c r="K475" i="1"/>
  <c r="K326" i="1"/>
  <c r="K298" i="1"/>
  <c r="K280" i="1"/>
  <c r="K192" i="1"/>
  <c r="K166" i="1"/>
  <c r="K126" i="1"/>
  <c r="K15" i="1"/>
  <c r="K59" i="1"/>
  <c r="K58" i="1"/>
  <c r="K968" i="1"/>
  <c r="K939" i="1"/>
  <c r="K915" i="1"/>
  <c r="K893" i="1"/>
  <c r="K857" i="1"/>
  <c r="K665" i="1"/>
  <c r="K631" i="1"/>
  <c r="K630" i="1"/>
  <c r="K601" i="1"/>
  <c r="K573" i="1"/>
  <c r="K544" i="1"/>
  <c r="K453" i="1"/>
  <c r="K422" i="1"/>
  <c r="K421" i="1"/>
  <c r="K420" i="1"/>
  <c r="K383" i="1"/>
  <c r="K382" i="1"/>
  <c r="K381" i="1"/>
  <c r="K953" i="1"/>
  <c r="K923" i="1"/>
  <c r="K902" i="1"/>
  <c r="K879" i="1"/>
  <c r="K833" i="1"/>
  <c r="K646" i="1"/>
  <c r="K612" i="1"/>
  <c r="K585" i="1"/>
  <c r="K556" i="1"/>
  <c r="K523" i="1"/>
  <c r="K493" i="1"/>
  <c r="K471" i="1"/>
  <c r="K438" i="1"/>
  <c r="K400" i="1"/>
  <c r="K359" i="1"/>
  <c r="K322" i="1"/>
  <c r="K252" i="1"/>
  <c r="K216" i="1"/>
  <c r="K188" i="1"/>
  <c r="K187" i="1"/>
  <c r="K160" i="1"/>
  <c r="K143" i="1"/>
  <c r="K104" i="1"/>
  <c r="K42" i="1"/>
  <c r="K41" i="1"/>
  <c r="K40" i="1"/>
  <c r="K952" i="1"/>
  <c r="K951" i="1"/>
  <c r="K922" i="1"/>
  <c r="K921" i="1"/>
  <c r="K920" i="1"/>
  <c r="K901" i="1"/>
  <c r="K900" i="1"/>
  <c r="K878" i="1"/>
  <c r="K877" i="1"/>
  <c r="K832" i="1"/>
  <c r="K831" i="1"/>
  <c r="K749" i="1"/>
  <c r="K748" i="1"/>
  <c r="K747" i="1"/>
  <c r="K705" i="1"/>
  <c r="K704" i="1"/>
  <c r="K645" i="1"/>
  <c r="K644" i="1"/>
  <c r="K643" i="1"/>
  <c r="K611" i="1"/>
  <c r="K610" i="1"/>
  <c r="K609" i="1"/>
  <c r="K584" i="1"/>
  <c r="K583" i="1"/>
  <c r="K582" i="1"/>
  <c r="K555" i="1"/>
  <c r="K554" i="1"/>
  <c r="K553" i="1"/>
  <c r="K522" i="1"/>
  <c r="K521" i="1"/>
  <c r="K520" i="1"/>
  <c r="K492" i="1"/>
  <c r="K491" i="1"/>
  <c r="K490" i="1"/>
  <c r="K470" i="1"/>
  <c r="K437" i="1"/>
  <c r="K436" i="1"/>
  <c r="K399" i="1"/>
  <c r="K398" i="1"/>
  <c r="K358" i="1"/>
  <c r="K357" i="1"/>
  <c r="K321" i="1"/>
  <c r="K320" i="1"/>
  <c r="K293" i="1"/>
  <c r="K276" i="1"/>
  <c r="K251" i="1"/>
  <c r="K250" i="1"/>
  <c r="K249" i="1"/>
  <c r="K215" i="1"/>
  <c r="K214" i="1"/>
  <c r="K213" i="1"/>
  <c r="K186" i="1"/>
  <c r="K159" i="1"/>
  <c r="K142" i="1"/>
  <c r="K141" i="1"/>
  <c r="K103" i="1"/>
  <c r="K102" i="1"/>
  <c r="K81" i="1"/>
  <c r="K80" i="1"/>
  <c r="K39" i="1"/>
  <c r="K38" i="1"/>
  <c r="K12" i="1"/>
  <c r="K11" i="1"/>
  <c r="K950" i="1"/>
  <c r="K919" i="1"/>
  <c r="K899" i="1"/>
  <c r="K876" i="1"/>
  <c r="K830" i="1"/>
  <c r="K746" i="1"/>
  <c r="K703" i="1"/>
  <c r="K642" i="1"/>
  <c r="K608" i="1"/>
  <c r="K581" i="1"/>
  <c r="K552" i="1"/>
  <c r="K519" i="1"/>
  <c r="K489" i="1"/>
  <c r="K469" i="1"/>
  <c r="K435" i="1"/>
  <c r="K397" i="1"/>
  <c r="K356" i="1"/>
  <c r="K319" i="1"/>
  <c r="K292" i="1"/>
  <c r="K248" i="1"/>
  <c r="K212" i="1"/>
  <c r="K185" i="1"/>
  <c r="K158" i="1"/>
  <c r="K79" i="1"/>
  <c r="K37" i="1"/>
  <c r="K10" i="1"/>
  <c r="K9" i="1"/>
  <c r="K967" i="1" l="1"/>
  <c r="K966" i="1"/>
  <c r="K938" i="1"/>
  <c r="K914" i="1"/>
  <c r="K892" i="1"/>
  <c r="K856" i="1"/>
  <c r="K664" i="1"/>
  <c r="K629" i="1"/>
  <c r="K600" i="1"/>
  <c r="K572" i="1"/>
  <c r="K543" i="1"/>
  <c r="K509" i="1"/>
  <c r="K508" i="1"/>
  <c r="K484" i="1"/>
  <c r="K452" i="1"/>
  <c r="K419" i="1"/>
  <c r="K418" i="1"/>
  <c r="K417" i="1"/>
  <c r="K380" i="1"/>
  <c r="K379" i="1"/>
  <c r="K378" i="1"/>
  <c r="K341" i="1"/>
  <c r="K340" i="1"/>
  <c r="K306" i="1"/>
  <c r="K285" i="1"/>
  <c r="K266" i="1"/>
  <c r="K265" i="1"/>
  <c r="K234" i="1"/>
  <c r="K233" i="1"/>
  <c r="K204" i="1"/>
  <c r="K203" i="1"/>
  <c r="K174" i="1"/>
  <c r="K153" i="1"/>
  <c r="K152" i="1"/>
  <c r="K113" i="1"/>
  <c r="K112" i="1"/>
  <c r="K91" i="1"/>
  <c r="K56" i="1"/>
  <c r="K26" i="1"/>
  <c r="K25" i="1"/>
  <c r="K962" i="1"/>
  <c r="K936" i="1"/>
  <c r="K935" i="1"/>
  <c r="K912" i="1"/>
  <c r="K911" i="1"/>
  <c r="K890" i="1"/>
  <c r="K854" i="1"/>
  <c r="K774" i="1"/>
  <c r="K773" i="1"/>
  <c r="K730" i="1"/>
  <c r="K662" i="1"/>
  <c r="K661" i="1"/>
  <c r="K660" i="1"/>
  <c r="K627" i="1"/>
  <c r="K626" i="1"/>
  <c r="K625" i="1"/>
  <c r="K598" i="1"/>
  <c r="K597" i="1"/>
  <c r="K596" i="1"/>
  <c r="K570" i="1"/>
  <c r="K569" i="1"/>
  <c r="K568" i="1"/>
  <c r="K539" i="1"/>
  <c r="K538" i="1"/>
  <c r="K537" i="1"/>
  <c r="K505" i="1"/>
  <c r="K504" i="1"/>
  <c r="K503" i="1"/>
  <c r="K482" i="1"/>
  <c r="K451" i="1"/>
  <c r="K450" i="1"/>
  <c r="K415" i="1"/>
  <c r="K414" i="1"/>
  <c r="K375" i="1"/>
  <c r="K374" i="1"/>
  <c r="K338" i="1"/>
  <c r="K337" i="1"/>
  <c r="K304" i="1"/>
  <c r="K263" i="1"/>
  <c r="K262" i="1"/>
  <c r="K261" i="1"/>
  <c r="K230" i="1"/>
  <c r="K229" i="1"/>
  <c r="K228" i="1"/>
  <c r="K200" i="1"/>
  <c r="K172" i="1"/>
  <c r="K147" i="1"/>
  <c r="K110" i="1"/>
  <c r="K109" i="1"/>
  <c r="K108" i="1"/>
  <c r="K87" i="1"/>
  <c r="K54" i="1"/>
  <c r="K53" i="1"/>
  <c r="K24" i="1"/>
  <c r="K954" i="1"/>
  <c r="K924" i="1"/>
  <c r="K904" i="1"/>
  <c r="K903" i="1"/>
  <c r="K880" i="1"/>
  <c r="K835" i="1"/>
  <c r="K834" i="1"/>
  <c r="K752" i="1"/>
  <c r="K751" i="1"/>
  <c r="K708" i="1"/>
  <c r="K707" i="1"/>
  <c r="K649" i="1"/>
  <c r="K648" i="1"/>
  <c r="K647" i="1"/>
  <c r="K613" i="1"/>
  <c r="K586" i="1"/>
  <c r="K558" i="1"/>
  <c r="K557" i="1"/>
  <c r="K526" i="1"/>
  <c r="K525" i="1"/>
  <c r="K524" i="1"/>
  <c r="K495" i="1"/>
  <c r="K494" i="1"/>
  <c r="K473" i="1"/>
  <c r="K472" i="1"/>
  <c r="K440" i="1"/>
  <c r="K439" i="1"/>
  <c r="K402" i="1"/>
  <c r="K401" i="1"/>
  <c r="K361" i="1"/>
  <c r="K360" i="1"/>
  <c r="K324" i="1"/>
  <c r="K323" i="1"/>
  <c r="K296" i="1"/>
  <c r="K295" i="1"/>
  <c r="K294" i="1"/>
  <c r="K277" i="1"/>
  <c r="K255" i="1"/>
  <c r="K254" i="1"/>
  <c r="K253" i="1"/>
  <c r="K219" i="1"/>
  <c r="K218" i="1"/>
  <c r="K217" i="1"/>
  <c r="K189" i="1"/>
  <c r="K163" i="1"/>
  <c r="K162" i="1"/>
  <c r="K161" i="1"/>
  <c r="K145" i="1"/>
  <c r="K144" i="1"/>
  <c r="K82" i="1"/>
  <c r="K44" i="1"/>
  <c r="K43" i="1"/>
  <c r="K14" i="1"/>
  <c r="K13" i="1"/>
  <c r="K948" i="1"/>
  <c r="K917" i="1"/>
  <c r="K897" i="1"/>
  <c r="K874" i="1"/>
  <c r="K828" i="1"/>
  <c r="K826" i="1"/>
  <c r="K825" i="1"/>
  <c r="K823" i="1"/>
  <c r="K821" i="1"/>
  <c r="K640" i="1"/>
  <c r="K639" i="1"/>
  <c r="K606" i="1"/>
  <c r="K579" i="1"/>
  <c r="K578" i="1"/>
  <c r="K550" i="1"/>
  <c r="K549" i="1"/>
  <c r="K517" i="1"/>
  <c r="K487" i="1"/>
  <c r="K467" i="1"/>
  <c r="K466" i="1"/>
  <c r="K433" i="1"/>
  <c r="K432" i="1"/>
  <c r="K431" i="1"/>
  <c r="K394" i="1"/>
  <c r="K393" i="1"/>
  <c r="K392" i="1"/>
  <c r="K353" i="1"/>
  <c r="K352" i="1"/>
  <c r="K351" i="1"/>
  <c r="K316" i="1"/>
  <c r="K315" i="1"/>
  <c r="K289" i="1"/>
  <c r="K275" i="1"/>
  <c r="K246" i="1"/>
  <c r="K245" i="1"/>
  <c r="K210" i="1"/>
  <c r="K183" i="1"/>
  <c r="K182" i="1"/>
  <c r="K156" i="1"/>
  <c r="K139" i="1"/>
  <c r="K138" i="1"/>
  <c r="K100" i="1"/>
  <c r="K78" i="1"/>
  <c r="K77" i="1"/>
  <c r="K35" i="1"/>
  <c r="K8" i="1"/>
  <c r="K5" i="1"/>
  <c r="K965" i="1"/>
  <c r="K964" i="1"/>
  <c r="K637" i="1"/>
  <c r="K542" i="1"/>
  <c r="K541" i="1"/>
  <c r="K507" i="1"/>
  <c r="K377" i="1"/>
  <c r="K274" i="1"/>
  <c r="K232" i="1"/>
  <c r="K202" i="1"/>
  <c r="K151" i="1"/>
  <c r="K150" i="1"/>
  <c r="K149" i="1"/>
  <c r="K111" i="1"/>
  <c r="K90" i="1"/>
  <c r="K89" i="1"/>
  <c r="K4" i="1"/>
  <c r="K949" i="1"/>
  <c r="K918" i="1"/>
  <c r="K898" i="1"/>
  <c r="K875" i="1"/>
  <c r="K829" i="1"/>
  <c r="K641" i="1"/>
  <c r="K607" i="1"/>
  <c r="K580" i="1"/>
  <c r="K551" i="1"/>
  <c r="K518" i="1"/>
  <c r="K488" i="1"/>
  <c r="K468" i="1"/>
  <c r="K434" i="1"/>
  <c r="K396" i="1"/>
  <c r="K395" i="1"/>
  <c r="K355" i="1"/>
  <c r="K354" i="1"/>
  <c r="K318" i="1"/>
  <c r="K317" i="1"/>
  <c r="K291" i="1"/>
  <c r="K290" i="1"/>
  <c r="K247" i="1"/>
  <c r="K211" i="1"/>
  <c r="K184" i="1"/>
  <c r="K157" i="1"/>
  <c r="K140" i="1"/>
  <c r="K101" i="1"/>
  <c r="K36" i="1"/>
  <c r="K663" i="1"/>
  <c r="K628" i="1"/>
  <c r="K599" i="1"/>
  <c r="K571" i="1"/>
  <c r="K540" i="1"/>
  <c r="K506" i="1"/>
  <c r="K483" i="1"/>
  <c r="K416" i="1"/>
  <c r="K376" i="1"/>
  <c r="K339" i="1"/>
  <c r="K305" i="1"/>
  <c r="K264" i="1"/>
  <c r="K231" i="1"/>
  <c r="K201" i="1"/>
  <c r="K173" i="1"/>
  <c r="K148" i="1"/>
  <c r="K88" i="1"/>
  <c r="K55" i="1"/>
  <c r="K961" i="1"/>
  <c r="K934" i="1"/>
  <c r="K933" i="1"/>
  <c r="K910" i="1"/>
  <c r="K887" i="1"/>
  <c r="K852" i="1"/>
  <c r="K851" i="1"/>
  <c r="K827" i="1"/>
  <c r="K822" i="1"/>
  <c r="K23" i="1"/>
  <c r="K52" i="1"/>
  <c r="K86" i="1"/>
  <c r="K107" i="1"/>
  <c r="K118" i="1"/>
  <c r="K146" i="1"/>
  <c r="K171" i="1"/>
  <c r="K199" i="1"/>
  <c r="K198" i="1"/>
  <c r="K227" i="1"/>
  <c r="K226" i="1"/>
  <c r="K225" i="1"/>
  <c r="K258" i="1"/>
  <c r="K336" i="1"/>
  <c r="K284" i="1"/>
  <c r="K260" i="1"/>
  <c r="K259" i="1"/>
  <c r="K257" i="1"/>
</calcChain>
</file>

<file path=xl/sharedStrings.xml><?xml version="1.0" encoding="utf-8"?>
<sst xmlns="http://schemas.openxmlformats.org/spreadsheetml/2006/main" count="7074" uniqueCount="1832">
  <si>
    <t>PG Kod</t>
  </si>
  <si>
    <t>APG Kod</t>
  </si>
  <si>
    <t>2023-2027 Stratejik Plan Amaç ve Hedeflerine ilşikin Göstergeler</t>
  </si>
  <si>
    <t>Göstergenin Açıklaması</t>
  </si>
  <si>
    <t>Faaliyetlerden Sorumlu Birim</t>
  </si>
  <si>
    <t>Faaliyetler</t>
  </si>
  <si>
    <t>PG1.1.1.</t>
  </si>
  <si>
    <t>Teknoloji tabanlı sistemle desteklenen derslik sayısı</t>
  </si>
  <si>
    <t xml:space="preserve">İnteraktif Panel TV (Sayısı ve Boyutu Dersliğie uygun), Bilgisayar,Video Konferans Kamerası,Ses Sistemi (Dahili veya harici), Derslik ve Dersin özelliğine göre akıllı kürsü,doküman kamerası,kayıt sistemi vb. ekipmanların yer aldığı derslikler </t>
  </si>
  <si>
    <t>Fizik Tedavi ve Rehabilitasyon Fakültesi</t>
  </si>
  <si>
    <t xml:space="preserve">Teknoloji tabanlı sistemle desteklenen derslik için iç/dış kaynaklara proje başvurusu yapılacaktır. </t>
  </si>
  <si>
    <t>P.G1.1.1.</t>
  </si>
  <si>
    <t>Bilgi İşlem Daire Başkanlığı</t>
  </si>
  <si>
    <t>2024 Yılında 250 kişi ve üzeri kapasiteli dersliklerden 10 derslik, belirlediğimiz standartlar ile  teknoloji tabanlı derslik haline getirilmesi planlanmıştır.</t>
  </si>
  <si>
    <t>Başkent OSB Teknik Bilimler Meslek Yüksekokulu</t>
  </si>
  <si>
    <t>Yüksekokulumuzda 1 adet dersliği 150 kişilik akıllı projeksiyon destekli  bir derslik, 1 Adet 20 kişilik teknoloji tabanlı sistemle desteklenen bilgisayar Laboratuvarı yapılacaktır.</t>
  </si>
  <si>
    <t>PG1.1.2.</t>
  </si>
  <si>
    <t>Açık ve uzaktan eğitim yöntemleriyle deSteklenen örgün eğitim programı SayıSı</t>
  </si>
  <si>
    <t>Açık ve/veya uzaktan eğitim yöntemleriyle desteklenen örgün eğitim program sayısını ifade etmektedir. (Açık ders malzemeleri kapsamında verisi olan ders Sayısını ifade etmektedir.)</t>
  </si>
  <si>
    <t>Ders programını güncelleme çalışmaları kapsamında, her dönem en az bir dersin açık ve uzaktan eğitim yöntemleriyle desteklenecek şekilde tasarlanması sağlanacaktır (youtube kanalı, hadi.hacettepe sistemi kullanılarak).</t>
  </si>
  <si>
    <t>İletişim Fakültesi</t>
  </si>
  <si>
    <t xml:space="preserve">Sineblog, Feminist Mevzular gibi fakültenin ürettiği çevrimiçi içeriklerin devamlılıkları sağlanacaktır; </t>
  </si>
  <si>
    <t>Eğitim öğretim altyapısının iyilişterilmesi için girişimlerde bulunulacaktır</t>
  </si>
  <si>
    <t>Mühendislik Fakültesi</t>
  </si>
  <si>
    <t>Halihazırda MÜH 103/104 İş Sağlığı ve Güvenliği I ve II dersleri uzaktan eğitim yoluyla sürdürülecektir.</t>
  </si>
  <si>
    <t>Ancak, örgün eğitimi destekleyici web tabanlı uygulamalar ve açık ders malzemeleri kapsamında yapılan faaliyetler ve iyi uygulama örnekleri web sayfası üzerinden görünür kılınacaktır.</t>
  </si>
  <si>
    <t>Hemşirelik Fakültesi</t>
  </si>
  <si>
    <t>Fakültedeki programlar açık ve uzaktan eğitim yöntemleri ile desteklenecektir.</t>
  </si>
  <si>
    <t>Açık ve uzaktan eğitim yöntemleriyle örgün eğitimin yürütülmesinde gerekli olan teknik ve öğretim becerilerinin artırılmasına yönelik faaliyetler düzenlenecek, öğretim elemanlarının katılımı teşvik edilecektir.</t>
  </si>
  <si>
    <t>Çocuk Sağlığı Enstitüsü</t>
  </si>
  <si>
    <t>Tüm program yöneticileri ile bilgilendirme toplantısı yapılması</t>
  </si>
  <si>
    <t>Kanser Enstitüsü</t>
  </si>
  <si>
    <t>Enstitü akademik birimlerinden bu şekilde gerçekleşen veya planlanan ders/program sayıları istenerek bunların gözden geçirildiği, olası yenilerinin planlandığı düzenli yinelenen bir toplantı gerçekleştirilecektir ve raporlanacaktır.</t>
  </si>
  <si>
    <t>Sosyal Bilimler Enstitüsü</t>
  </si>
  <si>
    <t>Mevcut Uzaktan Tezsiz Yüksek Lisans  programının teknik alt yapısı güçlendirilecek.</t>
  </si>
  <si>
    <t xml:space="preserve">Enstitümüzce yeni disiplinlerarası tezsiz  uzaktan eğitim yüksek lisans programlarının açılabilirlik  araştırması yapılacak. </t>
  </si>
  <si>
    <t>Anabilim Dalları yeni uzaktan eğitim lisansüstü programlarının açılması yönünde teşvik edilecek.</t>
  </si>
  <si>
    <t>Eğitim Bilimleri Enstitüsü</t>
  </si>
  <si>
    <t>Mevcut uzaktan eğitim programlarımızın mümkün olduğunca güncel yapay zeka uygulamalarıma yer veren yöntemlerle sunulması konusunda Anabili Dalı başkanlıkları ile planlamalar yapılacaktır.</t>
  </si>
  <si>
    <t>2023 - 2027 arasında bir yeni Uzaktan Eğitim Tessiz Yüksek Lisans Progeamı açılmasına yönelik çalışmalar sürmektedir.</t>
  </si>
  <si>
    <t>Yabancı Diller Yüksekokulu</t>
  </si>
  <si>
    <t>Mevcut dersliklerimizin teknolojik donanımı güncellenerek daha işlevsel hale getirilecektir. Ayrıca, kaliteli yabancı dil öğretimi için sınıf başına düşen öğrenci sayısını düşürebilmek için ihtiyaç duyduğumuz teknolojik donanımlı derslikler için çabalarımız sürmektedir.</t>
  </si>
  <si>
    <t>Diş Hekimliği Fakültesi</t>
  </si>
  <si>
    <t>Diş hekimliği periodontoloji eğitimi ders içeriklerinin bir kısmının açık erişimli kaynak haline getirilmesi planlandı.</t>
  </si>
  <si>
    <t>Hukuk Fakültesi</t>
  </si>
  <si>
    <t>Ancak, örgün eğitimi destekleyici web tabanlı uygulamalar ve açık ders malzemeleri kapsamında yapılan faaliyetler ve iyi uygulama örnekleri web sayfası üzerinden görünür kılınacaktır</t>
  </si>
  <si>
    <t>İktisadi ve İdari Bilimler Fakültesi</t>
  </si>
  <si>
    <t xml:space="preserve">Tüm programlar için dersler bazında uzaktan eğitim malzemesi kullanım durumu tespit edilecektir. </t>
  </si>
  <si>
    <t xml:space="preserve">Uzaktan eğitimde kullanılabilecek derslik sayısı artırılacaktır. </t>
  </si>
  <si>
    <t>Atatürk İlkeleri ve İnkılap Tarihi Enstitüsü</t>
  </si>
  <si>
    <t xml:space="preserve">Tüm programlar için dersler bazında açık ders malzemesi kullanım durumu tespit edilecektir. </t>
  </si>
  <si>
    <t xml:space="preserve">Açık ders malzemesi kullanılan ders sayısı artırılacaktır. </t>
  </si>
  <si>
    <t>Aşı Enstitüsü</t>
  </si>
  <si>
    <t>Enstitümüz bünyesinde bulunan lisansüstü programlarda 1 tane uzaktan eğitime açık dersin belirlenerek aktif kullanabilmek için iş birliği yapılacak birimlerin desteği ile eğitim planı yapılacaktır.</t>
  </si>
  <si>
    <t>Sağlık Bilimleri Enstitüsü</t>
  </si>
  <si>
    <t>Artırmak ve iyileştirmek için teşvik edilecektir</t>
  </si>
  <si>
    <t>Sağlık Hizmetleri Meslek Yüksekokulu</t>
  </si>
  <si>
    <t>Açık ve uzaktan eğitim yöntemlerine uyan dersler belirlenerek (sağlık uygulaması olmayan), işbirliği yapılacak birimlerin önerileri doğrultusunda karar verilecektir.</t>
  </si>
  <si>
    <t>PG1.1.3.</t>
  </si>
  <si>
    <t>APG1.1.3.</t>
  </si>
  <si>
    <t>Öğrencilerin ders memnuniyet oranı (% olarak)</t>
  </si>
  <si>
    <t xml:space="preserve">İlgili yılın 01 Ocak - 31 Aralık tarihlerini kapsayacak şekilde yapılan, göstergede belirtilen Memnuniyet Anketine ilişkin bilgi ifade edilmektedir. </t>
  </si>
  <si>
    <t>Ders memnuniyet anketleri oluşturulmuştur. Her dönemin sonunda yapılacaktır ve iyileştirme önerileriyle birlikte geri dönüş sağlanarak memnuniyet oranı %.3 artırılacaktır.</t>
  </si>
  <si>
    <t>Edebiyat Fakültesi</t>
  </si>
  <si>
    <t xml:space="preserve">Öğrencilerimizin ders  memnuniyet oranlarını ölçmek için bazı bölümlerimiz(Sosyoloji bölümü gibi) tarafından anketler yapılmaktadır. Yapılmaya devam edilecektir. </t>
  </si>
  <si>
    <t>Yılsonu sınavlarını takiben merkezi olarak yapılan memnuniyet anketinin takibi yapılacaktır.</t>
  </si>
  <si>
    <t>Üniversitemiz tarafından gerçekleştirilecek olan öğrenci ders memnuniyet anketinin sonuçlarının değerlendirildiği toplantılar düzenlenecektir</t>
  </si>
  <si>
    <t>Öğrenci temsilcileriyle periyodik toplantılar düzenlenecektir.</t>
  </si>
  <si>
    <t>Spor Bilimleri Fakültesi</t>
  </si>
  <si>
    <t>Uygulanacak anket verilerinden elde edilecek sonuçlara bağlı olarak iyileştirmeye açık konular değerlendirilecektir</t>
  </si>
  <si>
    <t>Dönem içerisinde periyodik olarak öğrencilerin ders memnuniyet oranları değerlendirilecektir.</t>
  </si>
  <si>
    <t>Öğrenci ders memnuniyet açısından tespit edilen gelişime açık yönlere ilişkin yıllık en az bir iyileştirici faaliyet planlanacaktır.</t>
  </si>
  <si>
    <t>Dönem içerisinde periyodik olarak öğrencilerin yükseköğretim yaşamından memnuniyet oranları değerlendirilecektir</t>
  </si>
  <si>
    <t>Öğrenci memnuniyet oranlarında tespit edilen gelişime açık yönlere ilişkin yıllık en az bir iyileştirici faaliyet planlanacaktır.</t>
  </si>
  <si>
    <t>Nörolojik Bilimler ve Psikiyatri Enstitüsü</t>
  </si>
  <si>
    <t xml:space="preserve">Ders programları  ve materyalleri her dönem güncellenerek eğitim öğretim devam etmekte olup,  istekli adaylar için uygun kontenjanlar açılacaktır. 
 </t>
  </si>
  <si>
    <t>Güzel Sanatlar Enstitüsü</t>
  </si>
  <si>
    <t>Enstitümüz ÖYP li Araştırma Görevlilerinin, eğitim-öğretim süreçlerine ilişkin değerlendirmelerini almak, verimliliğin ve performansın arttırılmasına yönelik görüş alışverişi yapmak amacıyla yılda iki kez çalışma toplantısı düzenlemek</t>
  </si>
  <si>
    <t>Enstitümüzce 2023 yılında oluşturulan öğrenci memnuniyet anketi dönemlik/yıllık olarak tekrarlanacak</t>
  </si>
  <si>
    <t>Lisansüstü öğrencilerine yönelik ders memnuniyet anketleri hazırlanmıştır. Öğrencilerin notlarına erişiminden önce uygulanacaktır</t>
  </si>
  <si>
    <t>Memnuniyet oranlarının arttırılabilmesi için  düzenli olarak anket sonuçları değerlendirilerek zayıf  yönlere ilgili iyileştirmeler ve güncellemeler yapılacaktır.</t>
  </si>
  <si>
    <t>Birim öğrenci temsilcileri ile periyodik toplantılar düzenlenip öğrenci talep ve önerileri alınacaktır.</t>
  </si>
  <si>
    <t>Ders memnuniyetleriyle ilgili yarıyıl sonunda öğrenci temsilcileri, program odak grupları ve akademik personellerin katılımıyla toplantı düzenlenecektir.</t>
  </si>
  <si>
    <t>2024 yılı Haziran ayında ders memnuniyet anketlerinin tekrarlanması, ders memnuniyet oranlarının belirlenmesi, ihtiyaç duyulan iyileştirmelerin *AD’ları tarafından planlanarak 2024- 2025 eğitim döneminden itibaren uygulanması</t>
  </si>
  <si>
    <t>Üniversitemiz tarafından gerçekleştirilecek olan öğrenci ders memnuniyet anketinin sonuçlarının değerlendirildiği toplantılar düzenlenecektir.</t>
  </si>
  <si>
    <t>Eczacılık Fakültesi</t>
  </si>
  <si>
    <t>Öğrencilerin ders memnuniyet oranını artırmak için Birim Akademik kurullarından alınan görüşler neticesinde ders içerikleri güncellenecek ve gerekirse, ders sorumlu öğretim üyelerinin sorumlulukları değiştirilecektir.</t>
  </si>
  <si>
    <t xml:space="preserve">Verilere ulaşılarak Fakültemiz Bölüm Başkanlıkları ve Dekanlığımız tarafından memnuniyet anket sonuçlarının analiz edilmesi ve raporlandırılması ve memnuniyetin iyileştirilmesi yönünde kararların alınarak uygulanması </t>
  </si>
  <si>
    <t xml:space="preserve">Fakültemiz Bölüm Başkanlıkları ve Dekanlığımız tarafından memnuniyet anket sonuçlarının analiz edilmesi ve raporlandırılması ve memnuniyetin iyileştirilmesi yönünde kararların alınarak uygulanması </t>
  </si>
  <si>
    <t>BİLİŞİM ENSTİTÜSÜ</t>
  </si>
  <si>
    <t>Oluşturulan memnuniyet anketi dönemlik bazda hem ders hem de Enstitü genel idari ve akademik hizmetler bazında  gerçekleştirilecektir</t>
  </si>
  <si>
    <t>Tüm öğrenciler için kayıt, ders seçim, mezuniyet planlama işlemleri için iletişim kanalları (sosyal medya grupları, web duyuruları, telekonferans oturumları, düzenli olarak düzenlenecektir.</t>
  </si>
  <si>
    <t>Öğrencilere anket yapılacak ve sonuçlar paylaşılacaktır.</t>
  </si>
  <si>
    <t>Katılım sayısı artırılacaktır.</t>
  </si>
  <si>
    <t>Cevaplar doğrultusunda düzenlemeler yapılacaktır.</t>
  </si>
  <si>
    <t>Yüksekokulumuz öğrencilerin ders memnuniyet oranını artırmak için 2024 yılı içinde derslerin içeriği veya güncellenmesi ile ilgili öğrencilerimize yönelik anket çalışması yapılacaktır.</t>
  </si>
  <si>
    <t>PG1.1.4.</t>
  </si>
  <si>
    <t>Kütüphaneden yararlanan kişi sayısı</t>
  </si>
  <si>
    <t xml:space="preserve">İlgili yılda, Kütüphane kaynaklarından yararlanan kişi sayısı ifade edilmektedir. (Basılı ve elektronik kaynaklara erişim sağlayan kişi, tesis ve altyapı hizmetlerini kullananlar, verilen eğitim programlarına katılanlar)  </t>
  </si>
  <si>
    <t>Kütüphane ve Dokümantasyon Daire Başkanlığı</t>
  </si>
  <si>
    <t xml:space="preserve">Kütüphaneden yararlanan kişi sayısını artırmak amaçlı olarak kapasitenin artırılmasına yönelik çalışmalar gerçekleştirilecektir.  Yerleşkelerdeki uygun mekanlarda çalışma salonları açılacak ve Sağlık Bilimleri Kütüphanesinin kullanım alanı genişletilecektir. </t>
  </si>
  <si>
    <t>PG1.2.1.</t>
  </si>
  <si>
    <t>Sosyal, kültürel ve sportif faaliyet sayısı</t>
  </si>
  <si>
    <t xml:space="preserve">01 Ocak - 31 Aralık tarihleri arasında öğrencilere yönelik düzenlenen faaliyet sayılarını ifade etmektedir. </t>
  </si>
  <si>
    <t>Sağlık Kültür ve Spor Daire Başkanlığı</t>
  </si>
  <si>
    <t>Bağımlılıkla Mücadele Komisyonu eylem planına uygun olarak Öğrenci Topluluklarımızla etkinlikler gerçekleştirilecektir.</t>
  </si>
  <si>
    <t xml:space="preserve">1 Ocak - 31 Aralık tarihleri arasında öğrencilere yönelik düzenlenen faaliyet sayılarını ifade etmektedir. </t>
  </si>
  <si>
    <t>Üniversitemizde Mart-Mayıs aylarında yaklaşık 2.500 sporcunun katılması hedeflenen en az 10 branşta 41. Geleneksel Spor Şenliği planlanmakta, 30 branşta 300-350 sporcumuzun ise Türkiye Üniversite Sporları Federasyonu müsabakalarına katılımlarının sağlanması  hedeflenmektedir.</t>
  </si>
  <si>
    <t>Öğrenci Topluluklarımızın Havacılık, Uzay ve Teknoloji Festivali (Teknofest) etkinliklerine katılımları sağlanacaktır</t>
  </si>
  <si>
    <t>PG1.2.2.</t>
  </si>
  <si>
    <t>APG1.2.2.</t>
  </si>
  <si>
    <t>Yükseköğretimde öğrenci yaşamından memnuniyet oranı</t>
  </si>
  <si>
    <t xml:space="preserve">01 Ocak - 31 Aralık tarihleri arasında  öğrencilere yönelik yapılan anketlerdeki (barınma, beslenme, kültür faaliyetleri hk.) memnuniyet oranını ifade etmektedir. </t>
  </si>
  <si>
    <t>Kalite Koordinatörlüğünün gerçekleştireceği anket sonuçlarına göre iyileştirmeler yapılacaktır.</t>
  </si>
  <si>
    <t xml:space="preserve">1 Ocak - 31 Aralık tarihleri arasında  öğrencilere yönelik yapılan anketlerdeki (barınma, beslenme, kültür faaliyetleri hk.) memnuniyet oranını ifade etmektedir. </t>
  </si>
  <si>
    <t>Beslenme hizmeti veren Sıhhiye kafeteryalarımızda ISO 22000 ve HACCP çalışan eğitimleri ve tadilatlar tamamlanarak sürecin diğer adımları yürütülmeye devam edecektir.</t>
  </si>
  <si>
    <t>Nakitsiz Kampus uygulamasıyla ilgili çalışmalar üst yönetim ve Bilgi İşlem Daire Başkanlığımız ile koordineli olarak 2024 yılında faaliyete geçirilmesi hedeflenmektedir.</t>
  </si>
  <si>
    <t>PG1.2.3.</t>
  </si>
  <si>
    <t>Müfredat dışı öğrenme faaliyetlerinin katılımcı sayısı</t>
  </si>
  <si>
    <t xml:space="preserve">Diploma harici verilen faaliyeetlere (mikroyeterlilikler, sertifika/kurs programları, vb) katılan kişi sayısını  ifade etmektedir. </t>
  </si>
  <si>
    <t>Sürdürülebilir Öğretme ve Öğrenme Merkezi</t>
  </si>
  <si>
    <t>Geçmiş veriler değerlendirildiğinde katılımcı sayısında %3 artış hedeflenmektedir.</t>
  </si>
  <si>
    <t>Yaşam Boyu Öğrenme Merkezi</t>
  </si>
  <si>
    <t>PG1.2.4.</t>
  </si>
  <si>
    <t xml:space="preserve">Öncelikli sektörlere yönelik (önlisans, lisans ve lisansüstü) diploma programlarının sayısı </t>
  </si>
  <si>
    <t xml:space="preserve">Strateji ve Bütçe Başkanlığı taraından yayınlanan Orta Vadeli Program'da belirlenen Önlisans, lisans ve lisansüstü programlarda yer alan öncelikli alanlara yönelik program sayısını ifade etmektedir. </t>
  </si>
  <si>
    <t>Mezunlarımızın istihdam alanına ve yapılan ihtiyaç analizine göre, 3 yükseklisans, 3 doktora ve 1 tezsiz yükseklisans programı açılmıştır</t>
  </si>
  <si>
    <t xml:space="preserve">Bir tezsiz yükseklisans programı için başvuru yapılacaktır. </t>
  </si>
  <si>
    <t>Öncelikli sektörlere yönelik (önlisans, lisans ve lisansüstü) diploma programlarının sayısının artırılması için olanaklar yaratılmaya çalışılacaktır.</t>
  </si>
  <si>
    <t>Savunma sanayii, yapay zeka, siber güvenlik, temiz ve sürdürülebilir enerji ve uzay teknolojileri gibi stratejik alanlara yönelik eğitim veren programlara devam edilecektir.</t>
  </si>
  <si>
    <t>Mevcut programların haricinde, öncelikli alanlara yönelik tek disiplinli ve/veya çok disiplinli lisans/lisansüstü programların belirlenmesi için ilgili iç ve dış paydaşların görüşlerinin alındığı toplantılar düzenlenecektir.</t>
  </si>
  <si>
    <t>Hemşirelik bölümü ile ilgili öncelikli sektörlere yönelik lisansüstü bölümler dekanlık ve eğitim komisyonu tarafından gözden geçirilecek ve uygun görülen programların açılması desteklenecektir</t>
  </si>
  <si>
    <t xml:space="preserve">Enstitümüzce öncelikli sektörlere yönelik disiplinlerarası programların açılabilirlik araştırması yapılacak. </t>
  </si>
  <si>
    <t>Anabilim Dalları öncelikli sektörlere yönelik programların açılması yönünde teşvik edilecek</t>
  </si>
  <si>
    <t xml:space="preserve">Sağlık Hizmetleri konusunda öncelikli sektörler işbirliği yapılacak birimlere danışılarak belirlenecek ve bu aşamadan sonra faaliyet gerçekleştirilecektir. </t>
  </si>
  <si>
    <t>Öncelikli sektörlerde yabancı dil yetkinliklerinin artırılmasına yönelik hedefler bulunması nedeniyle Diş Hekimliği mezunlarının TYYÇ’deki yabancı dil düzeyi, yapılan muafiyet sınavı düzeyleri, verilen ortak zorunlu ders düzeyleri ile ilgili bir değerlendirme raporu oluşturulması (Üniversitemiz Yabancı Diller Yüksekokulu işbirliği ile)</t>
  </si>
  <si>
    <t>Öncelikli alanlara yönelik tek disiplinli ve/veya çok disiplinli lisans/lisansüstü programların belirlenmesi için ilgili iç ve dış paydaşların görüşlerinin alındığı toplantılar düzenlenecektir.</t>
  </si>
  <si>
    <t>Mevcut öğretim üyesi sayısına göre programların sayısı güncellenecektir. Ayrıca, geçtiğimiz dönemde başvurusu tamamlanan yüksek lisans programının değerlendirme sürecine göre lisansüstü programın kayıtları başlatılacaktır.</t>
  </si>
  <si>
    <t>Fen Fakültesi</t>
  </si>
  <si>
    <t xml:space="preserve">Fakültemiz lisans programında yer alan dersin kapsamında öğrencilerimizin üstlenmiş olduğu sosyal sorumluluk projelerinin sayılarının artırılması planlanmaktadır. </t>
  </si>
  <si>
    <t>Enerji Ekonomisi Tezsiz Yüksek Lisans Programı açılması planlanmaktadır</t>
  </si>
  <si>
    <t>Öncelikli sektörlerde bulunan en az bir lisansüstü program teklifi H.Ü. Eğitim Komisyonu’na sunulacaktır. ‘İlaç ve Tıbbi Cihaz’ alanındaki için girişimler başlandı.</t>
  </si>
  <si>
    <t>Mesleki Teknoloji Yüksekokulu</t>
  </si>
  <si>
    <t>Ağaçişleri Endüstri Mühendisliği ile bütünleşik diploma programının açılması için  çalışmalar yapılacaktır.</t>
  </si>
  <si>
    <t>PG1.2.5.</t>
  </si>
  <si>
    <t>APG1.2.5.</t>
  </si>
  <si>
    <t xml:space="preserve">Mezunların niteliklerine uygun işlerde çalışma oranı </t>
  </si>
  <si>
    <t>İlgili yılda, ÜNİVERİ den alınan Mezun İzleme Anketinden alınan gösterge değerini ifade etmektedir.</t>
  </si>
  <si>
    <t>PG1.3.1.</t>
  </si>
  <si>
    <t>Yan dal ve çift ana dal programından mezun olanların toplam mezun sayısına oranı</t>
  </si>
  <si>
    <t>Yan dal ve çift anadal mezun sayısının toplam mezun sayısına oranını ifade etmektedir.</t>
  </si>
  <si>
    <t>Ders programı güncellemesi yapılarak, öğrencilerin tercih etmek isteyeceği bölümler ile çift ana dal programı önerisinde bulunulacaktır.</t>
  </si>
  <si>
    <t>Çift Ana dal Programlarındaki  kontenjanlarının doldurulması için planlama yapılacaktır.</t>
  </si>
  <si>
    <t>Yan dal programından mezun olamayıp ilişiği kesilen öğrencilere yönelik anket düzenlenecek ve sonuçlar raporlanacaktır.</t>
  </si>
  <si>
    <t>Öğrencilerin yan dal ve ana dal ders programlarının çakışmaması için ilgili birimlerin koordineli şekilde çalışması sağlanacaktır.</t>
  </si>
  <si>
    <t xml:space="preserve">Başvuru  oranını yükseltmek için özellikle sosyal medyada tanıtım planlanmaktadır. </t>
  </si>
  <si>
    <t>Hemşirelik bölümü ile ilgili yan dal ve/veya çift anadal yapılabilecek bölümler Fakülte Kurulu tarafından belirlenecektir.</t>
  </si>
  <si>
    <t>İlgili bölümler ile işbirliği sağlanacaktır</t>
  </si>
  <si>
    <t>Diş hekimliği ders yükü ve ders içerikleri (teorik ve uygulamalı) nedeniyle yan dal ve çift ana dal programlarının uygulanmasının güç olduğu yönünde değerlendirme yapıldı.</t>
  </si>
  <si>
    <t>Disiplinler arası öğretim programlarını teşvik etmek ve yaygınlaştırmak hedefi doğrultusunda başka Fakülte veya Bölümlerle de muhtemel yan dal programlarının açılması için çalışmalar yapılacak her akademik yıl içerisinde en az bir bölümle temas kurulacaktır.</t>
  </si>
  <si>
    <t>Fakülte kurulu, akademik genel kurulu ve danışma kurulu ile düzenli yapılan toplantılarda ve anketlerde belirlenen ve ilgili endüstri ve sektörlerin ihtiyaçlarına uygun olarak lisans, YAP ve ÇAP ders programları ve anlaşmalar güncellenecektir.</t>
  </si>
  <si>
    <t>- Yan dal ve çift ana dal programlarının uyumlarının sağlanması ve güncellenmesi</t>
  </si>
  <si>
    <t>YD ve ÇAP programı sayısının ve kontenjanlarının artırılması</t>
  </si>
  <si>
    <t>PG1.3.2.</t>
  </si>
  <si>
    <t>APG1.3.2.</t>
  </si>
  <si>
    <t>Doktora mezunu sayısı</t>
  </si>
  <si>
    <t>01 Ocak - 31 Aralık tarihleri arasında Doktora Programlarından mezun olan öğrenci sayısını ifade etmektedir.</t>
  </si>
  <si>
    <t>Lisansüstü Programlara ait öğrenci  kontenjan sayısı gözden geçirilecek.</t>
  </si>
  <si>
    <t>1 Ocak - 31 Aralık tarihleri arasında Doktora Programlarından mezun olan öğrenci sayısını ifade etmektedir.</t>
  </si>
  <si>
    <t>Doktora Danışmanlık hizmetinin etkililiği gözden geçirilecek.</t>
  </si>
  <si>
    <t>Ana Bilim Dalı Başkanlıklarımıza Doktora öğrenci sayılarını arttırmaları konusunda her dönem farkındalık toplantıları planlanmaktadır.</t>
  </si>
  <si>
    <t>Açılması için hazırlıklarını tamamlayan  programlar ile doktora mezun sayısının arttırlması planlanmaktadır.</t>
  </si>
  <si>
    <t>Multidisipliner doktora programlarındaki öğrenci sayısının artırılmasına yönelik teşvik edici faaliyetlere devam edilecektir.</t>
  </si>
  <si>
    <t>Doktora mezunu kalitesini ve sayısı artırmak için tanıtımlar yapılacaktır.</t>
  </si>
  <si>
    <t>Öğrenci ve mezunlarımızın başarıları web sayfamızdan ve sosyal medya hesabımızdan duyurulacaktır.</t>
  </si>
  <si>
    <t>PG1.3.3.</t>
  </si>
  <si>
    <t>Disiplinlerarası lisansüstü program sayısı</t>
  </si>
  <si>
    <t>31 Aralık itibari ile Aktif Disiplinlerarası Lisansüstü Program Sayısını ifade etmektedir.</t>
  </si>
  <si>
    <t>Bundan sonra açılacak tüm programların disiplinler arası olması konusunda strateji yürütülmesi</t>
  </si>
  <si>
    <t>Enstitümüzce yeni  disiplinlerarası lisansüstü  programların açılabilirlik araştırması yapılacak.</t>
  </si>
  <si>
    <t>Anabilim Dalları disiplinlerarası  lisansüstü  programların açılması yönünde teşvik edilecek.</t>
  </si>
  <si>
    <t>Nükleer Bilimler Enstitüsü</t>
  </si>
  <si>
    <t>Fotonik ABD altında “Kuantum Teknolojileri” Tezli Y.L Programı için  YÖK dosyalarının hazırlanması_x000B_</t>
  </si>
  <si>
    <t xml:space="preserve">Fotonik ABD altında “Kuantum Teknolojileri” Tezli Y.L Programı için  Ders dosyalarının  hazırlanması
</t>
  </si>
  <si>
    <t>Fotonik ABD altında “Kuantum Teknolojileri” Tezli Y.L Programı için H.Ü. Eğitim Komisyonuna başvurulması</t>
  </si>
  <si>
    <t>Enstitümüz bünyesinde yeni bir doktora veya YL programı açma konusu Enstitü Kurulu’nda gündeme getirilerek durum ve ihtiyaç analizi yapılacaktır.</t>
  </si>
  <si>
    <t xml:space="preserve">Öncelikli alanlarla ilgili birimlere yönelik odak grup toplantıları düzenlenecektir. </t>
  </si>
  <si>
    <t>Eğitim komisyonuna en az bir program önerisinde bulunulacaktır.</t>
  </si>
  <si>
    <t>PG1.3.4.</t>
  </si>
  <si>
    <t>APG1.3.4.</t>
  </si>
  <si>
    <t>Akredite olan lisans programı oranı</t>
  </si>
  <si>
    <t>Akredite lisans program sayısının toplam lisans program sayısına oranını ifade etmektedir.</t>
  </si>
  <si>
    <t>Gelişim raporu hazırlanacaktır.</t>
  </si>
  <si>
    <t>Akreditasyonların sürdürülmesi sağlanacaktır.</t>
  </si>
  <si>
    <t>Akredite olmayan bölümler teşvik edilmeye devam edilecektir.</t>
  </si>
  <si>
    <t>MÜDEK akreditasyonu için değerlendirme aşamasındaki program hangi aşamada</t>
  </si>
  <si>
    <t>Mevcut akreditasyonların devamı yönünde gerekli destek sağlanacaktır.</t>
  </si>
  <si>
    <t xml:space="preserve">En az bir programın daha ilgili başvuruyu yaparak akredite  program oranın yükseltilmesi hedeflenmektedir. </t>
  </si>
  <si>
    <t>Fakültemiz tüm lisans programlarını kapsayacak şekilde akreditedir. Akreditasyon gelişim faaliyet raporları; hemşirelik fakültesi dekanlığı, öz değerlendirme kurulu, akademik veri izleme ve değerlendirme komisyonu ve kalite komisyonu işbirliği ile çalışmaya devam edecektir.</t>
  </si>
  <si>
    <t>2028 yılı ve sonrası dönemde mevcut beş yıllık akreditasyonu korumak ve devamlılığını sağlamak için çalışma ve işbirliği faaliyetlerine devam edilecektir.</t>
  </si>
  <si>
    <t>2024’te Diş hekimliği eğitim programının akreditasyonu için gerekli ön hazırlıkların tamamlanması,
2025 yılında ulusal akreditasyon başvurusunun yapılması planlandı.</t>
  </si>
  <si>
    <t xml:space="preserve">Hukuk Fakültesi altında tek bir lisans programı olduğu için bu oran hep %100 çıkacaktır. </t>
  </si>
  <si>
    <t xml:space="preserve">Lisans programımız ECZAKDER tarafından akredite edilmiş olup 07.01.2028 tarihinde bitecek olan akreditasyona yeniden başvurulacaktır. </t>
  </si>
  <si>
    <t>Biyoloji eğitim programı güncellenmesi</t>
  </si>
  <si>
    <t>Bölümlerimizin yangın merdiveni, asansör, engelli tuvaleti vb alt yapı eksikliklerinin giderilmesi</t>
  </si>
  <si>
    <t xml:space="preserve">kimyasal depolarının yerlerinin değiştirilmesi için çalışmalara devam edilecektir. </t>
  </si>
  <si>
    <t>Akredite olmaya yönelik farkındalık çalışmalarının yapılması</t>
  </si>
  <si>
    <t>Akreditasyon başvurusu yapmaya uygun programlar için başvuru yapılması</t>
  </si>
  <si>
    <t>PG1.3.5.</t>
  </si>
  <si>
    <t>APG1.3.5.</t>
  </si>
  <si>
    <t>Öz değerlendirme ve/veya akran değerlendirme sürecine dahil olan program oranı</t>
  </si>
  <si>
    <t xml:space="preserve">Öz Değerlendirme/ Akran Değerlendirmesi yapılan
Program Sayısınının toplam program sayısına oranını ifade etmektedir. </t>
  </si>
  <si>
    <t>Öz değerlendirme ve akran değerlendirme programına hazırlık yapılacaktır.</t>
  </si>
  <si>
    <t xml:space="preserve">HÜKAK ‘ın yönlendirmesi ile Öz değerlendirme/Akran Değerlendirmesi çalışmalarına devam edilecektir. </t>
  </si>
  <si>
    <t>Tüm programların Öz değerlendirme ve/veya akran değerlendirme sürecine dahil edilmesi sağlanacaktır.</t>
  </si>
  <si>
    <t>Öz değerlendirme ve/veya akran değerlendirme sürecine dahil olan programlarımıza yönelik bilgilendirme toplantıları düzenlenecektir.</t>
  </si>
  <si>
    <t xml:space="preserve">Mevcut durum korunacaktır. </t>
  </si>
  <si>
    <t>Fakültemiz tüm programları öz değerlendirme sürecine dahildir. Hemşirelik Fakültesi Öz Değerlendirme Kurulu tarafından yıllık toplantılar düzenlenerek, durum değerlendirilmesi yapılacaktır.</t>
  </si>
  <si>
    <t>Hemşirelik öğretim elemanlarının HEPDAK (Hemşirelik Eğitim Programları Değerlendirme ve Akreditasyon Derneği) faaliyetlerine katılımları desteklenecektir.</t>
  </si>
  <si>
    <t>Akran değerlendirme sürecine dahil olan program sayısı arttırılacaktır.</t>
  </si>
  <si>
    <t>Kasım 2023 tarihinde programlarımızda akran değerlendirmesi yapılmıştır.</t>
  </si>
  <si>
    <t>Enstitü programlarımızın tamamı akran değerlendirme sürecine dahildir ve bu süreçten geçmiştir.</t>
  </si>
  <si>
    <t>Tüm programların öz değerlendirme sürecine katılması
Akran değerlendirme süreci için Bologna koordinatörlüğü ile işbirliği yapılması</t>
  </si>
  <si>
    <t>Enstitümüz eğitim koordinatörlüğü altında öz değerlendirme takımı kurulacaktır.</t>
  </si>
  <si>
    <t>Yılda iki kez enstitü eğitim toplantıları kapsamında öğretim üyelerine değerlendirme sonuçları aktarılacak, iyileştirme önerileri tartışılarak raporlanacaktır.</t>
  </si>
  <si>
    <t>2023 yılında yapılan genel değerlendirme sonuçları üzerine belirli bir örneklem dahilinde  programların %10’u akran değerlendirme sürecinden geçirilecek</t>
  </si>
  <si>
    <t xml:space="preserve">Özdeğerlendirme/Akran değerlendirmesi süreciyle ilgili birim kalite komisyonu rapor hazırlayacaktır. </t>
  </si>
  <si>
    <t>Diş hekimliği eğitimi için BİDR raporunun hazırlanması</t>
  </si>
  <si>
    <t>Öz değerlendirme ve/veya akran değerlendirme sürecine dahil olan programlarımıza yönelik bilgilendirme toplantıları düzenlenecektir._x000B_</t>
  </si>
  <si>
    <t>Kurumumuz 5 yıllık tam akreditasyon almış olup Akademik Birim Kalite Komisyonumuz ile iç değerlendirme çalışmalarımız ve süreçlerimiz etkin bir şekilde devam edecektir</t>
  </si>
  <si>
    <t>Program Değerlendirmesi ve Durum raporunun oluşturulmasına devam edilecektir.</t>
  </si>
  <si>
    <t xml:space="preserve">Programlarda öz değerlendirme yapılması amacıyla derslere spesifik memnuniyet ve geri bildirim anketleri yapılarak öğrencilerin her dönem sonu katılımı sağlanarak çıkan sonuçlar doğrultusunda gerekli iyileştirmeler yapılacaktır. </t>
  </si>
  <si>
    <t>Öz değerlendirme ve/veya akran değerlendirilmesi için eşleştirmeler yapılacaktır.</t>
  </si>
  <si>
    <t>Değerlendirme sonuçları ilgili birimlerle paylaşılacaktır.</t>
  </si>
  <si>
    <t>Sonuçlara uygun düzenlemeler yapılacaktır.</t>
  </si>
  <si>
    <t>PG1.3.6.</t>
  </si>
  <si>
    <t xml:space="preserve">Araştırma projelerinde görev alan (önlisans, lisans ve lisansüstü) öğrenci sayısı </t>
  </si>
  <si>
    <t>1 Ocak-31 Aralık tarihleri arasında araştırma projelerinde görev alan (önlisans, lisans ve lisansüstü) öğrenci sayısını ifade etmektedir.</t>
  </si>
  <si>
    <t>Öğrencilerimizin dahil oldukları proje sayısını artırmak için, proje çıktısı olabilecek dersler belirlenmiş ve teşvik edilmiştir. Her yıl ders sayısının ve proje sayısının en az iki kat artırılması hedeflenmektedir</t>
  </si>
  <si>
    <t xml:space="preserve">Bilgilendirme seminerleri düzenlenmesi planlanmıştır. </t>
  </si>
  <si>
    <t>Araştırma projelerinde görev almaları için bölümlerin öğrencilerine yönelik eğitim seminerleri  düzenlemeleri teşvik edilecektir</t>
  </si>
  <si>
    <t>"Araştırmacı öğrenci" kavramını geliştirmek üzere, öğrencilerin araştırma projelerinde yer almaları özendirilecektir.</t>
  </si>
  <si>
    <t xml:space="preserve">2023’de görev alan öğrenci sayısı korunacaktır. </t>
  </si>
  <si>
    <t>TÜBİTAK 2209 proje başvuru sayısı 2 katına çıkarılacaktır.</t>
  </si>
  <si>
    <t>Fakülte Bünyesinde bulunan araştırma geliştirme öğrenci komisyonunun yaptığı proje sayısı her yıl artırılacaktır.</t>
  </si>
  <si>
    <t>Tüm lisansüstü öğrencilerimiz araştırma projelerine dahil edilmiş olup, dahil edilmeye devam edilecektir.</t>
  </si>
  <si>
    <t>Hocalarımızın projelerinde lisans öğrencileri de star bursiyer olarak görev almakta olup, öğrencilerin araştırma projelerine dahil edilmeye devam edilecektir.</t>
  </si>
  <si>
    <t xml:space="preserve">Durum tespiti yapılması ve doktora programlarında her öğrencinin bir araştırma projesinde yer alması </t>
  </si>
  <si>
    <t>Lisansüstü öğrencilerin, Üniversite Araştırma projelerinde görev alma süreçlerinin nasıl gerçekleştiğine ilişkin bilgilendirme toplantısı yapmak</t>
  </si>
  <si>
    <t>Üç aylık dönemlerle enstitü eğitim toplantıları kapsamında öğrenci sayıları aktarılacak, olası projeler ile birlikte sunularak davetler yapılacaktır</t>
  </si>
  <si>
    <t>Anabilim dalları öğretim üyelerince yürütülen araştırma projelerinde daha fazla (en az %10 fazla) lisansüstü öğrencinin görev alması yönünde teşvik edilecek.</t>
  </si>
  <si>
    <t>01 Ocak 2023- 31 Aralık 2023 tarihleri arasında 9 lisansüstü öğrencisi araştırma projelerinde yer almıştır. Bu sayının arttırılması için öğrencilerimizle ve öğretim üyelerimizle online ve yüz yüze eğitimler planlanlanmaktadır.</t>
  </si>
  <si>
    <t xml:space="preserve">Yüksekokulumuzda Üniversite Sanayi işbirliği kapsamında Araştırma projelerinde 70 öğrencinin projelere katılımının sağlanması planlanmaktadır </t>
  </si>
  <si>
    <t>Lisans öğrencilerine araştırma projelerinde danışmanlık yapacak öğretim üyelerinin belirlenmesi, 4. Uluslararası Diş Hekimliği Kongresinin düzenlenmesi</t>
  </si>
  <si>
    <t>Fakülte genelinde uzmanlık öğrencilerinin dahil olduğu  proje sayılarının tespiti sonrası sayının artırılması konusunda çalışmalar yapılması</t>
  </si>
  <si>
    <t>Araştırmacı öğrenci" kavramını geliştirmek üzere, öğrencilerin araştırma projelerinde yer almaları özendirilecektir.</t>
  </si>
  <si>
    <t xml:space="preserve">Araştırma Üniversitesi olan Kurumumuzun bir parçası olarak ilgili kurumlardan alınan araştırma projesi sayıları ve buna bağlı olarak da projelerde yer alacak öğrenci sayısı artırılacaktır. </t>
  </si>
  <si>
    <t>2209-A Üniversite Öğrencileri Araştırma Projeleri Destekleme Programına katılımın artırılması için gerekli duyuru ve bilgilendirme toplantıları yapılacaktır.</t>
  </si>
  <si>
    <t>Öğrencilere yönelik TÜBİTAK ve BAB tarafından sağlanan desteklere yönelik farkındalık ve bilgilendirme eğitimleri verilmesi (her dönem 1 adet)</t>
  </si>
  <si>
    <t>1  Ocak-31 Aralık tarihleri arasında araştırma projelerinde görev alan (önlisans, lisans ve lisansüstü) öğrenci sayısını ifade etmektedir.</t>
  </si>
  <si>
    <t>Her araştırma projesinde bir öğrenciye yer verilmesi ilkesi getirilecek.</t>
  </si>
  <si>
    <t>Enstitümüz YL ve doktora programlarına kayıtlı öğrencilerin tezlerinin desteklenmesi ve tez dışı Ar-Ge faaliyetlerine katılımlarının sağlanması amacıyla Enstitümüzde yürütülecek tüm projelerde öğrencilerin aktif görev almaları sağlanacaktır.</t>
  </si>
  <si>
    <t xml:space="preserve">Her bir öğrenci, kendi tez konusu ile ilgili bir proje yazma  konusunda desteklenecektir. </t>
  </si>
  <si>
    <t>PG1.4.1.</t>
  </si>
  <si>
    <t>Eğitim programlarına başvuran kişi sayısı</t>
  </si>
  <si>
    <t>Ön Lisans,Lisans,Lisansüstü programlara başvuran kişi sayısını ifade etmektedir.</t>
  </si>
  <si>
    <t>Lisans ve lisansüstü programlar başvuru dönemlerinden önce tanıtım toplantısı ve sosyal medya reklamı  yapılacaktır.</t>
  </si>
  <si>
    <t>17 bölüm için tanıtım faaliyeti yapılacaktır.</t>
  </si>
  <si>
    <t>Eğitim programlarına başvuran kişi sayısını arttırmak için her yıl en az bir defa 
çevrimiçi Tanıtım günü faaliyeti düzenlenecektir.</t>
  </si>
  <si>
    <t>Lisans programlarının tanınırlığını artırmaya yönelik tanıtım faaliyetleri düzenlenecektir. Web sayfası ve sosyal medya hesapları etkin kullanılacaktır.</t>
  </si>
  <si>
    <t>Okuyan veya mezun olmuş başarılı öğrencilerin tanıtım faaliyetlerine katılarak akran desteği vermesi sağlanacaktır.</t>
  </si>
  <si>
    <t>Sektörde veya akademide çalışan mezunlar, web sayfası, sosyal medya ve tanıtım faaliyetlerinde görünür kılınacaktır.</t>
  </si>
  <si>
    <t xml:space="preserve">Lisansüstü programlara nitelikli adayların başvurması için özellikle 2209 projesi yapan öğrenciler  teşvik edilecektir.  </t>
  </si>
  <si>
    <t>Hemşirelik Fakültesi, fakülte fiziksel imkanları, eğitim müfredatı ve işbirliği olanakları gibi tanıtım faaliyetlerinin bilgi ve iletişim teknolojileri aracılığıyla yapılarak, tanıtım faaliyetlerinin etkinliği artırılacaktır. Öğretim elemanı başına düşen lisans öğrenci sayısı yıllık olarak hesaplanarak, eğitimin kalitesinin artırılması için kontenjan belirlenmesi için ilgili birimlere talepte bulunulacaktır.</t>
  </si>
  <si>
    <t>Yıllık, anabilim dalları tarafından açılan lisansüstü programları ve bu programlara kayıt yaptıran öğrenci sayısı ve öğretim üyelerinin danışmanlıklarını yürüttükleri lisansüstü öğrenci sayılarına ilişkin veriler toplanacaktır.</t>
  </si>
  <si>
    <t>Toplanan veriler, Hemşirelik Fakültesi Eğitim Komisyonu tarafından ilgili birimlere raporlanacaktır.</t>
  </si>
  <si>
    <t>Başvuran aday sayısını artırmak için
başvuru koşulları güncellenecektir.</t>
  </si>
  <si>
    <t>Her eğitim yarıyılı başlangıcında enstitü eğitim toplantıları kapsamında eğitim programlarına başvuran kişi sayıları aktarılacak, iyileştirme önerileri tartışılarak raporlanacaktır.</t>
  </si>
  <si>
    <t>Enstitülerin tanıtım faaliyetleri ile başvuru sayısının (en az %10) artırılması yönünde çalışma yapılacak.</t>
  </si>
  <si>
    <t>2023-2024 Bahar döneminde programlarınmıza toplam 1033 aday başvuru yapmıştır. Yeni açılması planlanan programlar ile bu sayının artacağı öngörülmektedir. Ayrıca, kendi web sitenmizde ve sosyal medya aracılığıyla programlarımızın daha etkin bir biçimde duyurulması planlanmaktadır.</t>
  </si>
  <si>
    <t>Programların gerekli kalitede eğitim ve mezun verebilmesi için program sorumluları tarafından gerekli öğrenci sayısı belirlenecektir.</t>
  </si>
  <si>
    <t>Lisans öğrenci sayısının artırılması yönünde çalışmalar yapılması</t>
  </si>
  <si>
    <t>Uzmanlık programlarına S.B. Uzmanlık Dairesi Başkanlığının belirlediği kontenjanlara göre  öğrenci alımına devam edilmesi, Ağız Diş ve Çene Radyolojisi uzmanlık programının öğrenci kontejanının artırılması için girişimlerde bulunulması</t>
  </si>
  <si>
    <t xml:space="preserve"> Multidisipliner doktora programlarına öğrenci alımının teşvik edilmesine devam edilmesi</t>
  </si>
  <si>
    <t xml:space="preserve">Eğitim ve öğretimin niteliğini ve sürdürülebilirliğini koruyarak eğitim programlarına başvuran kişi sayısı artırılacaktır. </t>
  </si>
  <si>
    <t>Fen Fakültesi bölümlerinin tanıtım faaliyetlerinin Üniversitemiz Tanıtım Günleri dışında da sürdürülmesi sağlanacaktır. 
Fakültemiz ve birimlerinin sosyal medya hesaplarından bu konu ile ilgili daha fazla paylaşım yapılması sağlanacaktır.</t>
  </si>
  <si>
    <t xml:space="preserve">Fiziki ve sosyal alanların iyileştirilerek öğrenci tercihinde cazip hale getirilmesini sağlamak. </t>
  </si>
  <si>
    <t>Fakülte tanıtım programını geliştirilerek devam edilmesinin sağlanması.</t>
  </si>
  <si>
    <t xml:space="preserve">Enstitümüz YL ve doktora programlarına başvuran kişi sayısını artırmak amacıyla program başvuru dönemleri sosyal medya aracılığıyla duyurulacaktır. </t>
  </si>
  <si>
    <t>sosyal bilimler meslek yüksekokulu</t>
  </si>
  <si>
    <t>Yüksekokulumuz programlarına başvuran öğrenci sayısını artırmak için 2024 yılı içinde programlarımıza uygun eğitim veren en az 4 adet lisede programların tanıtımına yönelik etkinlik düzenlenecektir.</t>
  </si>
  <si>
    <t xml:space="preserve">üniversitemiz bünyesinde bulunan ilgili fakültelere ziyaretler düzenlenerek program tanıtım sunumları yapılacaktır. </t>
  </si>
  <si>
    <t>PG1.4.2.</t>
  </si>
  <si>
    <t>APG1.4.2</t>
  </si>
  <si>
    <t>Üniversite giriş sınavlarında ilk on bine girip üniversiteyi tercih eden öğrenci sayısı</t>
  </si>
  <si>
    <t>İlk onbinde üniversitemizi tercih eden öğrenci sayısını (kazanıp kayıt yaptıran ve yaptırmayan toplam sayı) ifade etmektedir.</t>
  </si>
  <si>
    <t>Tanıtım günlerinde aktif tanıtımlar yapılacaktır.</t>
  </si>
  <si>
    <t>Lise düzeyinde tanıtımlar yapılarak başarılı öğrencilere ulaşmak üzere en az iki faaliyet gerçekleştirilecektir.</t>
  </si>
  <si>
    <t>APG1.4.2.</t>
  </si>
  <si>
    <t>Tanıtım günü faaliyetleri yapılacak ve adaylara tercih öncesi ulaşım sağlanmaya çalışılacaktır</t>
  </si>
  <si>
    <t>Sektörde veya akademide çalışan mezunlar web sayfası, sosyal medya ve tanıtım faaliyetlerinde görünür kılınacaktır.</t>
  </si>
  <si>
    <t xml:space="preserve">Önümüzdeki yıllarda başvuru taban puanının yükseltilmesi  planlanmaktadır. </t>
  </si>
  <si>
    <t>Hemşirelik Fakültesi, fakülte fiziksel imkanları, eğitim müfredatı ve işbirliği olanakları gibi tanıtım faaliyetlerinin bilgi ve iletişim teknolojileri aracılığıyla yapılarak, tanıtım faaliyetlerinin etkinliği artırılacaktır.</t>
  </si>
  <si>
    <t>Fakülte tanıtımı için üniversite tercih döneminde Hemşirelik Fakültesi girişine ve Hacettepe Beytepe kampüsüne stant açılarak tanıtım faaliyetleri yapılacaktır.</t>
  </si>
  <si>
    <t>Hemşirelik Fakültesi öğrencileri tarafından, öğrenci bakış açısı ile Fakültenin tanıtımı çevrimiçi ortamda yapılacaktır.</t>
  </si>
  <si>
    <t>Öğrenci işleri Daire Başkanlığı ile işbirliği yaparak bu faaliyet gerçekleştirilecektir.</t>
  </si>
  <si>
    <t>Eğitimin kalitesinin artırılması (öğrenci sayısının azaltılması vb. faaliyetlerle)</t>
  </si>
  <si>
    <t>Tanıtım faaliyetleri kapsamında fakülte sanal turunun hazırlanması, diş hekimliği sosyal medya hesaplarının kullanımının artırılması</t>
  </si>
  <si>
    <t xml:space="preserve">4. Uluslararası Diş Hekimliği  Öğrenci Kongresinin düzenlenmesi, </t>
  </si>
  <si>
    <t>Fakülte tanıtım videosunun güncellenmesi  planlandı.</t>
  </si>
  <si>
    <t xml:space="preserve">Burs, staj ve istihdam desteklerini artırmak, kariyer etkinlikleri düzenlemek ve iş alanlarımız ile işbirliğimizi kuvvetlendirmek suretiyle üniversitemizi ve fakültemizi tercih eden öğrenci sayısını artırmak hedeflenmektedir. </t>
  </si>
  <si>
    <t>PG1.4.3.</t>
  </si>
  <si>
    <t>Tanıtım faaliyetleri nedeni ile başvuran/ulaşan öğrenci sayısı</t>
  </si>
  <si>
    <t xml:space="preserve">Tanıtım faaliyetleri kapsamında, rezervasyon yaptıran, lise ve dengi okullardan Üniversite programlarını tanımak amacıyla gelen, tanıtım günlerine katılan  kişi sayısını ifade etmektedir. </t>
  </si>
  <si>
    <t>Genel Sekreterlik</t>
  </si>
  <si>
    <t>Talepleri karşılamak için randevu oluşturulması ve sürecin takibinin yapılması.</t>
  </si>
  <si>
    <t>Katılımcı okul sayısının arttırılması.(randevu sayısı/katılımcı sayısı)</t>
  </si>
  <si>
    <t>Kuantum Teknolojileri” Tezli Y.L. Programının resmi olarak açılmasının tamamlanmasını izleyen yılda en az 20 öğrenciye ulaşılması</t>
  </si>
  <si>
    <t>PG1.5.1.</t>
  </si>
  <si>
    <t>APG1.5.1.</t>
  </si>
  <si>
    <t>Uluslararası değişim programlarından yararlanan öğrenci oranı</t>
  </si>
  <si>
    <t>Değişim Programlarında katılan öğrenci sayısının toplam öğrenci sayısına oranını ifade etmektedir.</t>
  </si>
  <si>
    <t>PG1.5.2.</t>
  </si>
  <si>
    <t>Yabancı dilde eğitim veren program sayısı</t>
  </si>
  <si>
    <t>%100 yabancı dilde eğitim veren (%30 hariç) programları ifade etmektedir.</t>
  </si>
  <si>
    <t xml:space="preserve">Lisansüstü İngilizce program açılması  için başvuru yapılacaktır. </t>
  </si>
  <si>
    <t>Fakültede mevcut olan lisans programlarından 11 program %100 İngilizce  ve 2 program %30 İngilizce durumu korunacaktır.</t>
  </si>
  <si>
    <t>Yabancı dilde eğitim veren program açılması desteklenecektir.</t>
  </si>
  <si>
    <t>Uluslararası doktora öğrencisi çekmek üzere yayın organlarından (Enstitü ve Üniversite web sayfası, sosyal medya araçları) birimimize yabancı dilde eğitim veren bir doktora programı olduğunun duyurulması.</t>
  </si>
  <si>
    <t>Program yöneticileri ile toplantı yapılması</t>
  </si>
  <si>
    <t>Yabancı dilde lisans eğitimi yapanlar başta olmak üzere Anabilim Dalları  yabancı dilde eğitim veren lisansüstü program sayısının arttırılması teşvik edilecek.</t>
  </si>
  <si>
    <t>Enstitümüzde 6 adet yabancı dilde eğitim veren program bulunmaktadır. Yeni programların açılması için planlamalar başlatılmıştır.</t>
  </si>
  <si>
    <t>Fotonik ABD altında açılması planlanan  “Kuantum Teknolojileri” Tezli Y.L Programının %100 İngilizce olması.</t>
  </si>
  <si>
    <t>Diş hekimliği eğitiminin İngilizce olmasının halka hizmet sırasında hasta iletişiminde yaratacağı karışıklıklar, Fakültenin öğrenci fazlalığı nedeniyle (fiziksel koşullar ve bazı alanlarda öğrenci başına düşen öğretim üyesi yetersizlikleri vb.) mevcut durumunun uygun olmaması yönünde değerlendirme yapılarak eylem planlanmadı.</t>
  </si>
  <si>
    <t>Lisansüstü düzeyde yabancı dilde programların açılması yönünde çalışma yapılacaktır.</t>
  </si>
  <si>
    <t xml:space="preserve">Enstitümüz bünyesinde yabancı dilde eğitim veren yeni bir doktora veya YL programı açma konusu Enstitü Kurulu’nda gündeme getirilerek bu alandaki durum ve ihtiyaç analizi belirlenecektir. </t>
  </si>
  <si>
    <t>Eğitim komisyonuna en az bir program sunulacaktır.</t>
  </si>
  <si>
    <t>PG1.5.3.</t>
  </si>
  <si>
    <t>APG1.5.3.</t>
  </si>
  <si>
    <t>Yabancı uyruklu araştırmacı/öğretim elemanı sayısı</t>
  </si>
  <si>
    <t>Eğitim ve öğretim yılında üniversitede istihdam edilen doktoralı yabancı uyruklu toplam öğretim elemanı sayısını ifade etmektedir.  • Araştırma projesi yürüten araştırmacı sayısı değerlendirmeye dâhil edilmiştir.• Üniversite bünyesinde istihdam edilmeyen araştırmacılar değerlendirmeye dâhil edilmemiştir. • Erasmus+, Mevlana vb. değişim programları veya üniversiteler arasındaki iş birliği protokolleri kapsamında hareketliliğe katılan araştırmacılar değerlendirmeye dâhil edilmemiştir.</t>
  </si>
  <si>
    <t xml:space="preserve">Yurt dışında alanda nitelikli araştırmacılara ulaşmak adına en az bir proje başvurusu yapılacaktır. </t>
  </si>
  <si>
    <t>Doktoralı yabancı uyruklu öğretim elemanlarının istihdamı için bölümlerimiz teşvik edilecektir.</t>
  </si>
  <si>
    <t>Uluslararası anlaşmalar kapsamında karşılıklı olarak en az bir defa öğretim üyesi değişimi yapılacaktır</t>
  </si>
  <si>
    <t>İngilizce web sayfalarının güncel tutulması ve programları tanıtıcı faaliyetlerin web sayfasında veya sosyal medyada görünür kılınması yönünde çalışmalar gerçekleştirilecektir.</t>
  </si>
  <si>
    <t>Uluslararası katılımlı araştırma işbirliği projelerinin sayısının artırılacak</t>
  </si>
  <si>
    <t>Uluslararası işbirliği ile yapılmış yayın sayısı artırılacak.</t>
  </si>
  <si>
    <t>Hemşirelik Fakültesi, fiziksel imkanları, eğitim müfredatı ve işbirliği olanakları gibi tanıtım faaliyetlerinin bilgi ve iletişim teknolojileri aracılığıyla uluslararası alanda yapılarak, tanıtım faaliyetlerinin etkinliği artırılacaktır</t>
  </si>
  <si>
    <t>Projelerimizde yabancı uyruklu araştırmacı çalıştırılması ile ilgili ilan verilecek.</t>
  </si>
  <si>
    <t>Öncelikle yabancı dilde eğitim veren program açılması gerekmektedir</t>
  </si>
  <si>
    <t>Halk Sağlığı Enstitüsü</t>
  </si>
  <si>
    <t>Araştırma Enstitüsü olarak yeniden yapılanan Enstitümüz bünyesinde bu amaç  doğrultusunda görevlendirilmek üzere yabancı uyruklu araştırmacıların başvurularına öncelik verilmesi.</t>
  </si>
  <si>
    <t>Özellikle yabancı dilde eğitim verenler başta olmak üzere Anabilim Dalları yabancı uyruklu araştırmacı/öğretim elemanı sayısının artırılması yönünde teşvik edilecek.</t>
  </si>
  <si>
    <t>Yeni TÜBİTAK projeleri ile Kuantum Teknolojiler alanında önümüzdeki 2 sene içerisinde yab. uy. 1 doktora-sonrası araştırmacı</t>
  </si>
  <si>
    <t>Hazırlık Programlarında özellikle konuşma dersleri vermeye yönelik ve Modern Diller birimindeki seçmeli derslere yönelik daha fazla sayıda yabancı uyruklu öğretim elemanının istihdam edilmesi planlanmaktadır.</t>
  </si>
  <si>
    <t xml:space="preserve">Fakültemiz eğitim/öğretim kadrosuna doktorasını tamamlamış yabancı uyruklu bir öğretim üyesi dahil edilmiştir.  Ayrıca öğretim üyelerimiz nitelikli yabancı uyruklu araştırmacılar ile işbirliğinde olup uzaktan eğitim sistemi ile çalışmalarına devam etmektedir. </t>
  </si>
  <si>
    <t>Değişim Programları ile ya da kadrolu olarak yabancı uyruklu öğretim elemanı istihdamı için çalışma yapılacaktır.</t>
  </si>
  <si>
    <t>Enstitü akademik birimlerinden bu konumda olan elemanlar, daha önce buna benzer görev almış elemanların dökümü talep edilerek bunların gözden geçirildiği, olası yenilerinin planlandığı düzenli yinelenen bir toplantı gerçekleştirilecektir ve raporlanacaktır.</t>
  </si>
  <si>
    <t>Yurtdışı işbirlikleri güçlendirilerek Enstitü tanıtım seminerleri düzenlenecektir.</t>
  </si>
  <si>
    <t xml:space="preserve">Programlarımıza kayıtlı yabancı uyruklu öğrencilerimizin eğitimlerinin yanı sıra kadroya başvuru yapabilmesi için de gerekli bilgilendirmeler yapılacaktır.  </t>
  </si>
  <si>
    <t>İngilizce web sayfası devamlı güncellenecektir.</t>
  </si>
  <si>
    <t xml:space="preserve">İngilizce program sayısı artırılacaktır. </t>
  </si>
  <si>
    <t>Uluslararası destek başvuruları enstitümüzün hem Türkçe hem de İngilizce web sayfalarından ve sosyal medya hesaplarımızdan duyurulacaktır.</t>
  </si>
  <si>
    <t>PG1.5.4.</t>
  </si>
  <si>
    <t>APG1.5.4.</t>
  </si>
  <si>
    <t>Uluslararası Öğrenci Oranı</t>
  </si>
  <si>
    <t xml:space="preserve">31 Aralık itibari ile uluslararası öğrenci sayısının toplam öğrenci sayısına oranını ifade etmektedir. </t>
  </si>
  <si>
    <t xml:space="preserve">Bu yıl kontenjan sayısını iki katına çıkartılacaktır. </t>
  </si>
  <si>
    <t>Nitelikli öğrenci çekmek adına uluslararası en az bir kongre/seminer/eğitim yapılacaktır.</t>
  </si>
  <si>
    <t xml:space="preserve">Uluslararası öğrenci kontenjanlarının  doldurulması ve artırılması sağlanacaktır. </t>
  </si>
  <si>
    <t>Yapılan uluslararası anlaşmalar kapsamında karşılıklı olarak en az 3 öğrenci değişimi yapılması planlanmaktadır.</t>
  </si>
  <si>
    <t>Uluslararası öğrenci kontenjanları artırılacaktır.</t>
  </si>
  <si>
    <t>Her yıl 2 kişilik yabancı öğrenci kontenjanı ayrılacaktır.</t>
  </si>
  <si>
    <t>Fakültenin uluslararası tanınırlığını artıracak faaliyetler düzenlenecektir.</t>
  </si>
  <si>
    <t>Fakülte sanal tur tanıtımının uluslararası platformlarda paylaşılması sağlanacaktır.</t>
  </si>
  <si>
    <t>Yabancı dilde eğitim veren programımız olduğu duyurusu yapılacaktır.</t>
  </si>
  <si>
    <t>Her eğitim yarıyılı başlangıcında enstitü eğitim toplantıları kapsamında ilgili gösterge sunulacak, iyileştirme önerileri tartışılarak raporlanacaktır.</t>
  </si>
  <si>
    <t>Uluslararası öğrenci kontenjan sayıları Anabilim Dalları öğretim üyelerinin danışmanlık yükleri dikkate alınarak gözden geçirilecek.</t>
  </si>
  <si>
    <t>Mevcut öğrenci sayısının tanıtım ve Enstitü İngilizce web sayfasının yeniden düzenlenmesi yoluyla artırılması (en az %10) sağlanacaktır.</t>
  </si>
  <si>
    <t xml:space="preserve">31 Aralık itibariyle %3 olan yabancı uyruklu öğrenci oranının arttrılması için ana bilim dallarına bilgilendirme yapılmış ve yabancı uyruklu öğrenci kontenjanlarının arttırılması ana bilim dallarından talep edilmiştir. </t>
  </si>
  <si>
    <t>Dış İlişkiler Koordinatörlüğü</t>
  </si>
  <si>
    <t>Koordinatörlüğümüz aracılığıyla üniversitemize gelen misafir uluslararası öğrencilerin dönem bazında sayılarını izlemek</t>
  </si>
  <si>
    <t>Uluslararası misafir öğrencilerin üniversitemizden memnuniyet oranlarını anketler aracılığıyla izlemek ve gerekli iyileştirme ihtiyaçlarını ilgili birimlerle paylaşmak.</t>
  </si>
  <si>
    <t>Program açılması durumunda:
Kuantum Teknolojileri program açıldığında 1 uluslararası Y.L. Öğrencisi</t>
  </si>
  <si>
    <t>İkili anlaşmalar çerçevesinde yurt dışından Yüksekokulumuzda hazırlık eğitimi almak üzere öğrenci kabul edilmesi planlamaktadır. (Örnek: Özbekistan)</t>
  </si>
  <si>
    <t>Uluslararası öğrenci sayı kontenjanı programların talepleri değerlendirilerek her yıl artı bir kontenjan olarak artırılacaktır.</t>
  </si>
  <si>
    <t>Lisans öğrenci sayısının azaltılması ve diş hekimliği eğitim standardını sağlayacak seçme yöntemlerinin kullanılması uluslararası lisans öğrencisi sayısının artırılması açısından önemlidir.</t>
  </si>
  <si>
    <t>Üniversitemiz bünyesinde yapılan mülakat sınavlarında ilgili kriterleri tamamlayarak başvuruda bulunan yabancı öğrenciler değerlendirilerek lisans programına alınmaya devam edilecektir.</t>
  </si>
  <si>
    <t>Uluslararası öğrencilere yönelik tanıtım faaliyetlerinin desteklenmesi (Hedef Öğretim Kurumları ile iletişim ve işbirliğinin arttırılması)</t>
  </si>
  <si>
    <t>Uluslararası öğrenci kontenjanlarının artırılması ve doldurulması sağlanacaktır.</t>
  </si>
  <si>
    <t xml:space="preserve">Eğitim öğretim döneminde uluslararası kayıtlı öğrenci sayısını artırmak amacıyla her dönem yabancı uyruklu öğrenci kontenjanı talebinde bulunulacaktır. </t>
  </si>
  <si>
    <t>Uluslararası işbirliği destek başvuruları enstitümüzün hem Türkçe hem de İngilizce web sayfalarından ve sosyal medya hesaplarımızdan duyurulacaktır.</t>
  </si>
  <si>
    <t xml:space="preserve">PG2.1.1. </t>
  </si>
  <si>
    <t xml:space="preserve">WOS Core Collection kapsamında taranan dergilerdeki yayın sayısı </t>
  </si>
  <si>
    <t>01 Ocak - 31 Aralık tarihleri arasında ilgili endeksli dergilerdeki yayın sayısını ifade etmektedir.( WOS - InCites'den alınmıştır. Verilerin alınması sırasında “Article” ve “Review” filtrelemeleri uygulanmıştır.)</t>
  </si>
  <si>
    <t>Ödül ve teşvik mekanizması geliştirilecektir</t>
  </si>
  <si>
    <t>1 Ocak - 31 Aralık tarihleri arasında ilgili endeksli dergilerdeki yayın sayısını ifade etmektedir.( WOS - InCites'den alınmıştır. Verilerin alınması sırasında “Article” ve “Review” filtrelemeleri uygulanmıştır.)</t>
  </si>
  <si>
    <t>En az 2, araştırma-geliştirme ve yayın odaklı etkinlik düzenlenecektir.</t>
  </si>
  <si>
    <t xml:space="preserve">Oran her yıl %.3 oranında artırılmaktadır. </t>
  </si>
  <si>
    <t>Bu kapsamda yayın yapan öğretim elemanlarımızın ödüllendirilmesi ve teşvik edilmesi planlanmaktadır</t>
  </si>
  <si>
    <t>Bu amaçla Fakülte’nin Genel Akademik Kurullarında bu kategoride yayın yapan akademik personelimize takdir belgesi verilmesi ve bunun Fakültemizin web sayfasında duyurulması planlanmaktadır.</t>
  </si>
  <si>
    <t>Erken dönem araştırmacılar için en az bir adet makale yazım eğitimi projesi yapılacaktır.</t>
  </si>
  <si>
    <t>Tematik ve program bazında araştırmacı eşleştirmeleri yapılarak, disiplinler arası çalışma özendirilecektir.</t>
  </si>
  <si>
    <t>Nitelikli yayın yapan ve en çok atıf alan araştırmacılara ait çalışmaların görünür kılınması sağlanacaktır.</t>
  </si>
  <si>
    <t xml:space="preserve">WOS Core Collection kapsamında taranan dergilerdeki yayın sayısının %25 artırılarak 10’a çıkarılması hedeflenmektedir. </t>
  </si>
  <si>
    <t>Multidisipliner çalışma sayısı artırılacaktır.</t>
  </si>
  <si>
    <t>1  Ocak - 31 Aralık tarihleri arasında ilgili endeksli dergilerdeki yayın sayısını ifade etmektedir.( WOS - InCites'den alınmıştır. Verilerin alınması sırasında “Article” ve “Review” filtrelemeleri uygulanmıştır.)</t>
  </si>
  <si>
    <t>Yayın yapma süreci, kullanılabilecek programlar ve hizmetler, proje yazımı ve araştırma hibe programları ile ilgili eğitimler desteklenecektir.</t>
  </si>
  <si>
    <t>Araştırma projelerinin sayısı artırılacak, araştırma projelerinde görev alacak öğrenci ve araştırmacı sayısı artırılacak. Sonuçlanan projelerin nitelikli yayına dönüştürmesi için proje yürütücüleri teşvik edilecektir. Her öğretim üyesinin yılda en az 2 adet Q1 yayın yapması takip edilecektir.</t>
  </si>
  <si>
    <t>Halihazırda her yıl düzenlenen Onkoloji Sempozyumunda bu sayılar akademik birimler tarafından derlenmekte ve sunulmaktadır. Bu sunumlar rapor haline getirilecek ve Yönetim Kurulu tarafından değerlendirilecektir.</t>
  </si>
  <si>
    <t xml:space="preserve"> Sempozyum dahilinde iyi performans gösteren araştırıcıları ödüller ile özendirmek üzere sempozyum bilimsel sekreteryası ile toplantı düzenlenecektir.</t>
  </si>
  <si>
    <t>WoS Core Collection kapsamında taranan dergilerdeki yayın sayısının minumum 10’a çıkarılması.</t>
  </si>
  <si>
    <t>Anabilim Dalları WOS Core Collection kapsamında taranan dergilerde yayın yapma konusunda teşvik edilecek.</t>
  </si>
  <si>
    <t>Lisansüstü Eğitim Öğretim Yönetmeliğinde yapılacak değişiklik kapsamında sosyal ve beşeri bilimler alanında doktora öğrencilerinin derecelerini alabilmeleri için  Ulakbim-TR dizin yanısıra WOS (ESCI) ve Scopus indekslerinde de yayın yapabilmelerine olanak sağlanması hususunda girişimde bulunulacak.</t>
  </si>
  <si>
    <t>2023 yılında yürütülen doktora tezlerinden üretilen WOS indeksli 18 makale üretilmiştir. Uluslararası makale sayısının arttırılması için 6 - 7 Aralık 2023 tarihinde Online Akademik Yazma Kursu  düzenlenmiştir. Bu tür eğitimin her dönem çeşitlendirilerek sürdürülmesi planlanmaktadır.</t>
  </si>
  <si>
    <t>Öğ. Üyesi başına en az 1 SCI yayın.</t>
  </si>
  <si>
    <t xml:space="preserve">Öğr. Üyeleri ofislerindeki sıkıntıların giderilmesi. </t>
  </si>
  <si>
    <t>Yüksekokulumuzda eğitimin niteliğini artırmak için 01 Ocak 2024-31 Aralık 2024 tarihleri arasında WOS Core Collection kapsamında taranan dergilerde 70 yayın yapılması planlanmaktadır.</t>
  </si>
  <si>
    <t>Akademik personelden altı ayda bir akademik faaliyet bildirimi istenecektir.</t>
  </si>
  <si>
    <t>AD hedef yayın sayılarının belirlenerek artırılması, yayın teşviklerinin belirlenmesi planlandı.</t>
  </si>
  <si>
    <t>Araştırma Üniversitesi niteliğini güçlendirecek şekilde çalışmalarımız ve araştırmalarımız artarak devam edecektir.</t>
  </si>
  <si>
    <t>Mevcut ve yenilenmesi gereken tüm altyapının BAB  projeleri ile yenilenmesinin sağlanması</t>
  </si>
  <si>
    <t xml:space="preserve">Enstitümüz adresli WOS Core Collection kapsamında taranan dergilerdeki yayın sayısı Stratejik hedeflerimiz doğrultusunda her yıl %25 artırılacaktır. </t>
  </si>
  <si>
    <t>Doktora derecesi için ORPHEUS kriterlerine ve yayın şartına uyumun denetlenmesi devam edecektir.</t>
  </si>
  <si>
    <t>H.Ü. Kütüphaneleri ile APC kapsamının genişletilmesi için toplantı yapılacaktır.</t>
  </si>
  <si>
    <t>Tez çıktısı olan yayınlarda öğrenci adresi olarak SBE’nin gösterilmesi ile ilgili odak grup toplantısı yapılacaktır.</t>
  </si>
  <si>
    <t>PG2.1.2.</t>
  </si>
  <si>
    <t>APG2.1.2.</t>
  </si>
  <si>
    <t>Q1 kategorisindeki dergilerde yayınlanan yayın sayısı</t>
  </si>
  <si>
    <t>01 Ocak - 31 Aralık tarihleri arasında ilgili endeksli dergilerdeki Q1 yayın sayısını ifade etmektedir.</t>
  </si>
  <si>
    <t>1 Ocak - 31 Aralık tarihleri arasında ilgili endeksli dergilerdeki Q1 yayın sayısını ifade etmektedir.</t>
  </si>
  <si>
    <t xml:space="preserve">Q1 yayın performansı en yüksek öğretim elemanları Fakülte’nin Genel Akademik Kurullarında  takdir belgesiyle ödüllendirilecektir. </t>
  </si>
  <si>
    <t xml:space="preserve">Bu kapsamda öğretim elemanlarımızı yayın yapmaya teşvik etmek ve yönlendirmek için hizmeti içi eğitim seminerleri organize edilecektir. </t>
  </si>
  <si>
    <t>Tüm araştırmacılar için en az bir adet makale yazım eğitimi projesi yapılacaktır.</t>
  </si>
  <si>
    <t xml:space="preserve">Uluslararası endeksli dergilerdeki Q1 yayın sayısının % 50 artırılarak 3’e çıkarılması hedeflenmektedir. </t>
  </si>
  <si>
    <t>Multidisipliner çalışma sayısı artırılacak.</t>
  </si>
  <si>
    <t>Q1 kategorisindeki dergilerde yayınlanan yayın sayısının artırılması için dergiler APC istediğinden dolayı bulunmasına yönelik araştırma yapılacaktır.</t>
  </si>
  <si>
    <t>Her öğretim üyesinin yılda en az 2 adet Q1 yayın yapması takip edilecektir.</t>
  </si>
  <si>
    <t>Bu koşula uygun her yayın için Enstitü internet sayfasında kısa özet hazırlanarak konulacaktır. Araştırıcı ile ilgili bilgiler sunularak özendirici hale getirilecektir.</t>
  </si>
  <si>
    <t>Q1 kategorisindeki dergilerde yayınlanan yayın sayısının minumum 3’e çıkarılması.</t>
  </si>
  <si>
    <t>Anabilim Dalları Q1 kategorisindeki dergilerde yayın yapma konusunda teşvik edilecek.</t>
  </si>
  <si>
    <t>Q1 kategorisinde yayın yapan ve kadrosu Enstitümüzde olan araştırma görevlileri ile  lisansüstü öğrencilerimize takdir belgesi verilecek.</t>
  </si>
  <si>
    <t>01 Ocak - 31 Aralık 2023 tarihleri arasında doktora tezlerinden üretilmiş üç adet Q1 kategorisinde makale yayımlanmıştır. Sayının daha da arttırılması için Akademik Yazma eğitimlerine ağırlık verilmesi planlanmaktadır.</t>
  </si>
  <si>
    <t>2 senelik periyotta Öğr. Üyesi başına 0.25 Q1 yayın</t>
  </si>
  <si>
    <t>Yüksekokulumuzda eğitimin niteliğini artırmak için 01 Ocak 2024-31 Aralık 2024 tarihleri arasında Q1 kategorisindeki dergilerde yayınlanan 4 yayın yapılması planlanmaktadır.</t>
  </si>
  <si>
    <t xml:space="preserve">Akademik personellerden altı ayda bir istenilecek akademik faaliyetlerden Q1 dergilerde yayınlarının olup olmadığı ve kanıtları istenecektir. </t>
  </si>
  <si>
    <t>AD Q1 hedef yayın  sayılarının belirlenerek artırılması, yayın teşviklerinin belirlenmesi planlandı.</t>
  </si>
  <si>
    <t>Araştırma Üniversitesi niteliğini güçlendirecek şekilde çalışmalarımız ve araştırmalarımız Q1 ve diğer kategorilerdeki dergilerde yayımlanmaya devam edecektir</t>
  </si>
  <si>
    <t xml:space="preserve">Q1 yayın deneyim paylaşım toplantıları (her dönem 1 adet) yapılacaktır. </t>
  </si>
  <si>
    <t>Kadro taleplerinde Q1 yayın yapanlara öncelik verilecektir.</t>
  </si>
  <si>
    <t xml:space="preserve">Fakülte genelinde Q1 yayın performansı en yüksek öğretim elemanı ödüllendirilecektir. </t>
  </si>
  <si>
    <t xml:space="preserve"> Bu koşula uygun her yayın için Enstitü internet sayfasında kısa özet hazırlanarak konulacaktır. Araştırıcı ile ilgili bilgiler sunularak özendirici hale getirilecektir.</t>
  </si>
  <si>
    <t xml:space="preserve">Enstitümüz adresli Q1 kategorisindeki dergilerde yayınlanacak yayın sayısı Stratejik hedeflerimiz doğrultusunda her yıl %25 artırılacaktır. </t>
  </si>
  <si>
    <t>Tez çıktısı olarak Q1’de yayın yapan öğrenciye ve danışmanına takdir belgesi verilecektir.</t>
  </si>
  <si>
    <t>PG2.1.3.</t>
  </si>
  <si>
    <t>APG2.1.3.</t>
  </si>
  <si>
    <t xml:space="preserve">İlk %10 luk Dilimde Atıf Alan Yayın Sayısı </t>
  </si>
  <si>
    <t xml:space="preserve">01 Ocak - 31 Aralık tarihleri arasında (uluslararası indekslerde geçen) ilk % 10’luk dilimde atıf alan yayın sayısını ifade etmektedir </t>
  </si>
  <si>
    <t xml:space="preserve">1 Ocak - 31 Aralık tarihleri arasında (uluslararası indekslerde geçen) ilk % 10’luk dilimde atıf alan yayın sayısını ifade etmektedir </t>
  </si>
  <si>
    <t xml:space="preserve">Atıf alan yayın sayısı yüksek olan öğretim elemanları takdir belgesi ile  ödüllendirilecektir. </t>
  </si>
  <si>
    <t>Akademik üretimlerin daha fazla atıf alabilmesi için kullanılabilecek araçlar ile ilgili en az bir eğitim verilecektir.</t>
  </si>
  <si>
    <t xml:space="preserve">ilk % 10’luk dilimde atıf alan yayın sayısının 8’e çıkarılması hedeflenmektedir </t>
  </si>
  <si>
    <t>Enstitü kaynaklı nitelikli yayın sayısının artırılması için birimimizde her ay düzenli toplantı yapılması.</t>
  </si>
  <si>
    <t>İlk %10 luk Dilimde Atıf Alan Yayın Sayısının minumum 50’ye çıkarılması.</t>
  </si>
  <si>
    <t>Anabilim Dalları bu konuda  teşvik edilecek.</t>
  </si>
  <si>
    <t>2-3 senede bir, ilk %10 atıflı dergide yayımlanmış 1 makale</t>
  </si>
  <si>
    <t>Kişi başı 4 atıf altına inilmemesi</t>
  </si>
  <si>
    <t xml:space="preserve"> 6 - 7 Aralık 2023 tarihinde Akademik Yazma Kursu online olarak gerçekleşirilmiştir. Bu tür eğitimlerin her dönem düzenlenmesi planlanmıştır.</t>
  </si>
  <si>
    <t xml:space="preserve">Akademik personellerden altı ayda bir istenilecek akademik faaliyetlerde bu göstergeye ait veri ve kanıtları istenecektir. </t>
  </si>
  <si>
    <t>İlk %10’luk dilimde atıf alan yayınlar için teşvik yöntemlerinin belirlenmesi planlandı.</t>
  </si>
  <si>
    <t xml:space="preserve">Fakülte genelinde İlk %10 luk dilimde atıf performansı en yüksek öğretim elemanı ödüllendirilecektir. </t>
  </si>
  <si>
    <t xml:space="preserve">Enstitümüz adresli Q1 kategorisindeki dergilerde yayınlanacak yayın sayısı artırılarak her yıl %10’luk dilimde yer alan yayın sayısı da artırılacaktır. </t>
  </si>
  <si>
    <t xml:space="preserve">Yayınlar Enstitü web sayfamızda ve sosyal medyalarda duyurularak daha geniş alanlara ulaşması sağlanacaktır. </t>
  </si>
  <si>
    <t>PG2.2.2.</t>
  </si>
  <si>
    <t>APG2.2.2.</t>
  </si>
  <si>
    <t xml:space="preserve"> Devam eden dış kaynaklı (TÜBİTAK, Avrupa Birliği, TÜSEB vb.)  araştırma projelerinin toplam bütçesi </t>
  </si>
  <si>
    <t>Takvim yılında devam eden dış kaynaklı (TÜBİTAK, Avrupa Birliği, TÜSEB vb.)proje bütçe toplamını (yıl içinde eklenen ve devam eden toplam) ifade etmektedir.</t>
  </si>
  <si>
    <t>Bilimsel Araştırma Projeleri Koordinasyon Birimi</t>
  </si>
  <si>
    <t xml:space="preserve">Dış destekli proje (TÜBİTAK, Avrupa Birliği, TÜSEB vb gibi) yürüten
akademisyenlere kurum araştırma kaynağından artı destek sağlanacaktır. </t>
  </si>
  <si>
    <t>PG2.2.3.</t>
  </si>
  <si>
    <t>APG2.2.3</t>
  </si>
  <si>
    <t>HT-TTM ve Döner Sermaye İşletmesi bünyesinde yürütülen özel sektör destekli araştırma-geliştirme projelerinin bütçesi</t>
  </si>
  <si>
    <t>HT-TTM ve DSİ bünyesinde yürütülen özel sektör destekli araştırma-geliştirme projelerinin toplam bütçesini ifade etmektedir.</t>
  </si>
  <si>
    <t xml:space="preserve">HT-TTM tarafından projeler konusunda eğitim alınacaktır. </t>
  </si>
  <si>
    <t>APG2.2.3.</t>
  </si>
  <si>
    <t xml:space="preserve">Öğretim elemanlarının özel sektörle bir araya geldiği bir etkinlik düzenlenecektir. </t>
  </si>
  <si>
    <t xml:space="preserve">Özel sektör destekli araştırma-geliştirme projeleri yapmak isteyen öğretim elemanlarının görevlendirilmesi aşamasında idari işlerin yürütülmesinde  destek verilecektir. </t>
  </si>
  <si>
    <t>HT-TTM ve Döner Sermaye bünyesinde her yıl en az 1 projenin yürütülmesi sağlanacaktır.</t>
  </si>
  <si>
    <t>İç ve dış paydaşların katıldığı, özellikle Üniversite-Sanayii işbirliğini sağlamaya yönelik proje toplantıları organize edilecektir.</t>
  </si>
  <si>
    <t>2024 yılında mevcut durumun korunması hedeflenmektedir.</t>
  </si>
  <si>
    <t>Akademisyenler ve öğrencilere (lisans, yüksek lisans ve doktora) yönelik bilimsel araştırma proje yazma süreci, kullanılabilecek programlar ve hizmetler ve araştırma hibe programları ile ilgili ile ilgili eğitimler desteklenecektir.</t>
  </si>
  <si>
    <t>Dış kaynaklı araştırma-geliştirme hibelerine ilişkin duyurular akademisyenlere ve öğrencilere (lisans, yüksek lisans ve doktora) bildirilecektir</t>
  </si>
  <si>
    <t>Özel sektör destekli araştırma proje başvurularının sayısının artırılması için birimimizde her ay düzenli toplantı yapılması.</t>
  </si>
  <si>
    <t xml:space="preserve">Tamamla-nan projelerin düzenli olarak paylaşılması
Proje geliştirme konusunda eğitimler düzenlenmesi </t>
  </si>
  <si>
    <t>Altı aylık dönemlerle Yönetim Kurulu tarafından gözden geçirilecek şekilde raporlanacaktır.</t>
  </si>
  <si>
    <t>Enstitümüzce
HT-TTM ve Döner Sermaye İşletmesi bünyesinde yürütülen özel sektör destekli araştırma-geliştirme projelerinin 
sayısının en az 1’e çıkarılması.</t>
  </si>
  <si>
    <t>Anabilim Dalları bu tür araştırma projelerinin artırılması yönünde teşvik edilecek.</t>
  </si>
  <si>
    <t>2 yıllık dilimde 1 SSB projesi alınması</t>
  </si>
  <si>
    <t>Bu göstergedeki araştırma geliştirme projelerinin nasıl verildiği ve bu konuda istek oluşturulması için yılda bir kere HTTTM ve/veya AK ile toplantı yapılacaktır.</t>
  </si>
  <si>
    <t>Konuyla ilgili bilgilendirme toplantıları yapılması</t>
  </si>
  <si>
    <t>İç ve dış paydaşların katıldığı, özellikle Üniversite işbirliğini sağlamaya yönelik proje toplantıları organize edilecektir._x000B_</t>
  </si>
  <si>
    <t xml:space="preserve">İlgili alandaki yetkinliklerimizi özel sektör ile paylaşmak adına, ayrıca analiz hizmetleri sunarak HT-TTM ve Döner Sermaye İşletmesi ile yapmış olduğumuz projeler artırılarak devam edilecektir. </t>
  </si>
  <si>
    <t>Özel sektör destekli projelerin yapımı için firmalarla  görüşme yapılması planlanmaktadır.</t>
  </si>
  <si>
    <t xml:space="preserve">BAP ve dış kaynaklı araştırma projelerinin yanı sıra sektör destekli araştırma projeleri hazırlanacaktır. Bu amaçla yıl içinde ihtiyacı belirlemek için sektör görüşmeleri düzenlenecektir. </t>
  </si>
  <si>
    <t>Özel sektör destekli araştırma proje başvuruları teşvik edilecektir.</t>
  </si>
  <si>
    <t>PG2.2.4.</t>
  </si>
  <si>
    <t>Araştırma projelerinin toplam (BAP, dış destekli, sektör projeleri dahil) bütçesinin büyüklüğü</t>
  </si>
  <si>
    <t xml:space="preserve">Araştırma projelerinin toplam (BAP, DÖNER SERMAYE, TTO, dış destekli, sektör projeleri dahil) bütçesinin büyüklüğünü ifade etmektedir. </t>
  </si>
  <si>
    <t xml:space="preserve">Araştırma ile ilgili eğitimler ve toplantılar ile proje sayıları ve bütçe artırılmaya çalışılacaktır. </t>
  </si>
  <si>
    <t xml:space="preserve">Sürdürülebilir Öğretme ve Öğrenme Merkezi ile işbirliği yapılarak Akademik personelimizin bu merkezin organize ettiği bilgilendirme toplantılarına katılımı sağlanacaktır. </t>
  </si>
  <si>
    <t>Her yıl en az bir  defa TÜBİTAK, YL ve doktora tezlerini BAP’a baglama, proje dersleri ve eğitimleri
Verilecektir.</t>
  </si>
  <si>
    <t>Ulusal/ uluslararası projeler için bilgilendirme, başvuru süreçleri ve proje yazma gibi desteklerin sağlanması yönünde uzmanlar davet edilecektir.</t>
  </si>
  <si>
    <t xml:space="preserve">Mevcut toplam araştırma projesi bütçesinin en az %75’inin korunması hedeflenmektedir. </t>
  </si>
  <si>
    <t>Akademisyenler ve öğrencilere (lisans,yüksek lisans ve doktora) yönelik bilimsel araştırma proje yazma eğitimleri desteklenerek akran öğrenme yöntemiyle deneyim paylaşımı gerçekleştirilecektir.</t>
  </si>
  <si>
    <t>Projelere ilişkin duyurular akademisyenlere ve öğrencilere (lisans, yüksek lisans ve doktora) bildirilecektir</t>
  </si>
  <si>
    <t>Araştırma projelerinin toplam bütçesini artırmak üzere araştırmacıların yeni proje başvuruları teşvik edilecektir(TUSEB, COST, IRC, TÜBİTAK, KALKINMA AJANSI).</t>
  </si>
  <si>
    <t>Enstitümüz bünyesinde bu kapsamda yürütülecek her türlü işbirliği ve büyük bütçeli proje çalışmasına açık olunması.</t>
  </si>
  <si>
    <t>İlgili yıl içerisinde 500.000 TL altında kalınmaması</t>
  </si>
  <si>
    <t>Anabilim Dalları araştırma projelerinin artırılması yönünde teşvik edilecek.</t>
  </si>
  <si>
    <t xml:space="preserve">Akademik personeller tarafından verilecek proje sayısı ve bütçesini arttırabilmek için neler yapılması gerektiğinin tartışılacağı birim içi faaliyet toplantısı yılda bir kez düzenlenecektir. </t>
  </si>
  <si>
    <t>Anabilim Dalı hedef araştırma proje sayılarının belirlenerek artırılması</t>
  </si>
  <si>
    <t>İç ve dış paydaşların katıldığı, özellikle Üniversite işbirliğini sağlamaya yönelik proje toplantıları organize edilecektir.</t>
  </si>
  <si>
    <t>Lisansüstü programlarımıza başvuran öğrenci sayısı ve kadrolu eleman sayısı artırılarak sağlanan iş gücü ile proje sayıları ve bütçelerinin artırılması planlanmaktadır</t>
  </si>
  <si>
    <t>Proje yazım ve tanıtım etkinliği gibi faaliyetlerin düzenlenmesi,</t>
  </si>
  <si>
    <t>Araştırma proje performansı olan öğretim elemanlarının desteklenmesi, ödüllendirilmesine yönelik tedbirler alınacaktır.</t>
  </si>
  <si>
    <t xml:space="preserve">BAP ve dış kaynaklı araştırma projelerinin toplam bütçesini artırmak amacıyla özellikle yürütücü olarak görev alınan dış destekli proje başvuruları artırılacaktır. Bu amaçla düzenlenen proje bilgilendirme toplantılarına aktif katılım sağlanacaktır. </t>
  </si>
  <si>
    <t xml:space="preserve">BAP’ın belirli tarihlerde başvuruya açılan yüksek bütçeli projelerinin başvuru tarihleri ve bazı diğer dış destekli proje başvuruları web sitemizden ve sosyal medya hesaplarından duyurulacaktır. Ayrıca prens sisteminden eposta ile gönderilecektir. </t>
  </si>
  <si>
    <t>PG2.3.1.</t>
  </si>
  <si>
    <t>BAP Koordinasyon Birimi tarafından desteklenen araştırma altyapısı projelerinin sayısı</t>
  </si>
  <si>
    <t xml:space="preserve">BAP Koordinasyon Birimi tarafından desteklenen araştırma altyapısı projelerinin sayısını ifade etmektedir. </t>
  </si>
  <si>
    <t xml:space="preserve">Her ünitenin en az bir BAP başvurusu yapması teşvik edilecektir. </t>
  </si>
  <si>
    <t xml:space="preserve">BAP Koordinasyon Birimi ile işbirliği yapılarak desteklenen  projelerinin sayısının artırılması için hizmet içi eğitim seminerlerinin yapılması planlanacaktır. </t>
  </si>
  <si>
    <t>Her yıl en az bir BAP projesi teklif edilmesi sağlanacaktır.</t>
  </si>
  <si>
    <r>
      <t>İ</t>
    </r>
    <r>
      <rPr>
        <sz val="11"/>
        <color rgb="FF000000"/>
        <rFont val="Calibri"/>
        <family val="2"/>
        <charset val="162"/>
        <scheme val="minor"/>
      </rPr>
      <t>ç ve dış paydaşların katıldığı, özellikle Üniversite-Sanayii işbirliğini sağlamaya yönelik proje toplantıları organize edilecektir.</t>
    </r>
  </si>
  <si>
    <t xml:space="preserve">Fakültemizde bulunan laboratuvarların araç, gereç ve analiz sistemlerinin güncellenmesini sağlayacak BAB alt yapısı projesi  başvurusu yapılacaktır. </t>
  </si>
  <si>
    <t>Akademisyenler ve öğrencilere (lisans, yüksek lisans ve doktora) yönelik bilimsel araştırma proje yazma eğitimleri desteklenerek akran öğrenme yöntemiyle deneyim paylaşımı gerçekleştirilecektir.</t>
  </si>
  <si>
    <t>BAP Koordinasyon Birimi tarafından desteklenen araştırma altyapısı projelerine ilişkin duyurular akademisyenlere ve öğrencilere (lisans, yüksek lisans ve doktora) bildirilecektir.</t>
  </si>
  <si>
    <t>Fakültenin ihtiyaç analizleri doğrultusunda eğitim-öğretim faaliyetlerinin gerçekleştirilmesi için gereken yenilikler ve düzenlemelere ilişkin altyapı projelerinin başlatılması desteklenecektir.</t>
  </si>
  <si>
    <t>BAP Koordinasyon Birimine 1 adet araştırma altyapı projesi başvurusu yapılacaktır.</t>
  </si>
  <si>
    <t>Bap projeleri her yıl başvuru yapılmaktadır. Devamlılığı sağlanacaktır</t>
  </si>
  <si>
    <t xml:space="preserve">«Sanat ve Araştırma Projeleri»  başlığı altında, araştırma altyapı süreçlerine ilişkin, Bilimsel Araştırma Koordinasyon Birimi (BAP) ile bilgilendirme toplantsı düzenlemek </t>
  </si>
  <si>
    <t>Her yeni proje kısa bir özet ile internet sitesinde yayınlanacaktır.</t>
  </si>
  <si>
    <t>Enstitümüz bünyesinde  BAP Koordinasyon Birimi tarafından desteklenen araştırma altyapısı projelerinin teşvik edilmesi.</t>
  </si>
  <si>
    <t>2 senelik dilimde 1 BAP altyapı projesi</t>
  </si>
  <si>
    <t xml:space="preserve">Akademik personeller tarafından verilecek alt yapı proje sayısını arttırabilmek için neler yapılması gerektiğinin tartışılacağı birim içi faaliyet toplantısı yılda bir kez düzenlenecektir. </t>
  </si>
  <si>
    <t>Araştırma laboratuvarlarımızın fiziki koşullarını ve makine-teçhizat olanaklarını geliştirmek adına BAP alt yapı projelerine yeni başvurular
yapılacaktır.</t>
  </si>
  <si>
    <t>Destek alan Kimya bölümü projesi için alımların yapılması sağlanacaktır.</t>
  </si>
  <si>
    <t xml:space="preserve">Bozuk cihazların tamiri için girişimde bulunulacaktır. </t>
  </si>
  <si>
    <t>Var olan altyapı olanaklarının değerlendirilip eksikliklerinin belirlenmesi ve önceliklendirilmesi</t>
  </si>
  <si>
    <t>Enstitümüz Ar-Ge laboratuvarının fiziki koşullarının iyileştirilmesi ve yeni çalışmaların gerçekleştirilmesi amacıyla 2024 yılı içinde yeni bir altyapı proje başvurusu hazırlanarak BAP Birimine iletilecektir.</t>
  </si>
  <si>
    <t>SBE’ye bağlı çok disiplinli Anabilim Dalları ile toplantılar yapılacaktır.</t>
  </si>
  <si>
    <t>PG2.3.2.</t>
  </si>
  <si>
    <t>Cumhurbaşkanlığı Strateji ve Bütçe Başkanlığı tarafından sağlanan araştırma altyapısına yönelik bütçenin büyüklüğü</t>
  </si>
  <si>
    <t xml:space="preserve">Cumhurbaşkanlığı Strateji ve Bütçe Başkanlığı tarafından sağlanan araştırma altyapısına yönelik bütçenin büyüklüğünü ifade etmektedir. </t>
  </si>
  <si>
    <t>Akademik birimlerde mevcut ortak araştırma laboratuvarlarının altyapı ihtiyaçlarının
giderilmesine yönelik projelerin desteklenerek ilgili kurum ve kuruluşlarla işbirliğinin geliştirilmesi sağlanacaktır</t>
  </si>
  <si>
    <t>PG2.4.1.</t>
  </si>
  <si>
    <t>APG2.4.1</t>
  </si>
  <si>
    <t>Ulusal ve uluslararası katılımlı araştırma işbirliği projelerinin sayısı</t>
  </si>
  <si>
    <t>Takvim yılında ulusal ve uluslararası özel veya resmi kurum ve kuruluşlar tarafından desteklenmiş ve destek süresi dokuz aydan az olmayan Ar-Ge niteliği taşıyan proje sayısını ifade etmektedir. • Önceki yıllarda başlayan ve devam eden projeler değerlendirmeye dâhil edilmiştir. • Yükseköğretim kurumunun bütçesinden desteklenen Bilimsel Araştırma Projeleri değerlendirmeye dâhil edilmemiştir.</t>
  </si>
  <si>
    <t xml:space="preserve">Uluslararası katılımlı araştırma işbirliği projelerinin sayısını artırmak için Erasmus, ikili işbirliği fırsatları ile bilinen araştırmacılarla iletişim kurulacaktır. </t>
  </si>
  <si>
    <t xml:space="preserve">Ulusal ve uluslararası paydaşlarla her dönem en az bir toplantı yapılacaktır. </t>
  </si>
  <si>
    <t>APG2.4.1.</t>
  </si>
  <si>
    <t xml:space="preserve">Bu kategoride yer alan  proje sayısını artırmak için deneyim sahibi öğretim üyelerinden destek alınarak hizmet içi eğitim seminerleri düzenlenmesi planlanacaktır. </t>
  </si>
  <si>
    <t>Her yıl en az bir yeni Ulusal ve uluslararası katılımlı araştırma işbirliği proje teklifi verilecektir.</t>
  </si>
  <si>
    <t xml:space="preserve">Mevcut sayının korunması hedeflenmektedir. </t>
  </si>
  <si>
    <t>Ulusal ve uluslararası katılımlı araştırma işbirliği projelerine ilişkin duyurular akademisyenlere ve öğrencilere (lisans, yüksek lisans ve doktora) bildirilecektir.</t>
  </si>
  <si>
    <t>Araştırmacıların ulusal ve uluslararası katılımlı  yeni proje başvuruları yapmaları düzenli toplantılar yapılarak takip edilecektir.</t>
  </si>
  <si>
    <t>Ulusal ve Uluslararası katılımlı araştırma işbirliğini yaygınlaştırmak</t>
  </si>
  <si>
    <t xml:space="preserve"> Her yeni proje kısa bir özet ile internet sitesinde yayınlanacaktır.</t>
  </si>
  <si>
    <t>Enstitümüz bünyesinde ulusal ve uluslararası katılımlı en az 2 araştırma işbirliği projesi yapılması.</t>
  </si>
  <si>
    <t>Anabilim Dalları ulusal ve uluslararası katılımlı araştırma projelerinin artırılması yönünde teşvik edilecek.</t>
  </si>
  <si>
    <t>2023 yılında bir uluslararası proje tamamlanmıştır. Sayının arttırılması için eğitim ve bilgilendirme faaliyetleri planlanmaktadır.</t>
  </si>
  <si>
    <t>2 sene içerisinde 1 proje</t>
  </si>
  <si>
    <t>Lisansüstü programlarımıza başvuran öğrenci sayısı ve kadrolu eleman sayısı artırılarak sağlanan iş gücü ile proje başvurularının artırılması planlanmaktadır</t>
  </si>
  <si>
    <t>Ulusal ve uluslararası projelerin sayısının artırılması için kurumsal işbirliklerinin etkinleştirilmesi kurgusuna dayalı toplantılar düzenlenecektir</t>
  </si>
  <si>
    <t>Ulusal ve uluslararası projelerin sayısının artırılması için kurumsal işbirliklerinin etkinleştirilmesi kurgusuna dayalı toplantılar yapılacaktır.</t>
  </si>
  <si>
    <t xml:space="preserve">Her yıl başvurulan proje sayısı bir önceki yıla göre en az %50 oranında artırılacaktır. Proje sayılarının artırılması amacıyla yeni ulusal/uluslararası işbirlikleri yapılacaktır. </t>
  </si>
  <si>
    <t xml:space="preserve">Ulusal ve uluslararası araştırma işbirliği projelerinin başvuru tarihleri enstitümüzün hem Türkçe hem de İngilizce web sayfalarından ve sosyal medya hesaplarından duyurulacaktır. </t>
  </si>
  <si>
    <t xml:space="preserve">prens sisteminden eposta ile gönderilecektir. </t>
  </si>
  <si>
    <t>İlgili birimlerin bir araya gelmelerinin teşvik edilmesi için odak grup toplantıları düzenlenecektir.</t>
  </si>
  <si>
    <t>PG2.4.2.</t>
  </si>
  <si>
    <t>Uluslararası kurumlar ile eğitim ve araştırma amaçlı işbirliği yapan araştırmacı sayısı</t>
  </si>
  <si>
    <t>Uluslararası kurumlar ile eğitim ve araştırma amaçlı işbirliği yapan araştırmacı sayısını ifade etmektedir. (Bütün akademik, idari personel ile lisans ve lisansüstü öğrenciler. Erasmus ve Mevlana programları dahil)</t>
  </si>
  <si>
    <t xml:space="preserve">Uluslararası kurumlar ile eğitim ve araştırma amaçlı işbirliği yapan araştırmacı sayımız artırmak için, süreçler hakkında en az bir toplantı yapılacaktır. </t>
  </si>
  <si>
    <t>Yeni işbirlikleri için en az 1 girişimde bulunulacaktır.</t>
  </si>
  <si>
    <t xml:space="preserve">Uluslararası kurumlar ile işbirliğini artırmaya yönelik projeler oluşturulması için bilgilendirme toplantıları yapılması planlanmaktadır. </t>
  </si>
  <si>
    <t>Her yıl en az bir proje Erasmus hareketliliği, TÜBİTAK 2219, Fulbright, DDA gibi kaynaklar kullanılarak gerçekleştirilecektir.</t>
  </si>
  <si>
    <t>Öğretim elemanlarının ve öğrencilerin yurtdışı hareketliliğini kolaylaştırmak için işbirliği yapılan üniversite sayısı artırılacaktır.</t>
  </si>
  <si>
    <t>Uluslararası çalışmaların ve projelerin görünürlüğü artırılacaktır.</t>
  </si>
  <si>
    <t>Uluslararası projelere başvurunun özendirilmesi yönünde toplantılar organize edilecektir.</t>
  </si>
  <si>
    <t>Fakülte akademik personelinin ve lisansüstü öğrencilerin uluslararası proje geliştirme, araştırma tasarımı ve araştırma yöntemleri ile ilgili etkinliklere katılımı teşvik edilecektir.</t>
  </si>
  <si>
    <t>Araştırmacıların uluslararası kurumlar ile eğitim ve araştırma amaçlı işbirliği yapmaları teşvik edilecektir.</t>
  </si>
  <si>
    <t>Uluslararası kurumlar ile eğitim ve araştırma amaçlı işbirliği yapan araştırmacı sayısının artırılması için araştırmacıların teşvik edilerek desteklenmesi.</t>
  </si>
  <si>
    <t>Özellikle yabacı dilde eğitim veren programlara sahip olanlar başta olmak üzere Anabilim Dalları daha fazla uluslararası araştırmacı istihdam etmek için teşvik edilecek.</t>
  </si>
  <si>
    <t xml:space="preserve">Yabancı dilde program sayılarının arttırılması, yabancı öğrenci sayısının arttırılması konusunda farkındalığın arttırılması için Genişletilmiş Enstitü Kurulu gerçekleştirililmiştir. Erasmus + öğrenci ve personel hareketliliğine yönelik bilgilendirme toplantıları planlanacaktır. 
Uluslararası ikili işbirliği faaliyetleri gerçekleştirilecektir. </t>
  </si>
  <si>
    <t xml:space="preserve">Bir sene içerisinde, uluslararası işbirliği ile en az 1 yayın veya 1 proje. </t>
  </si>
  <si>
    <t xml:space="preserve">Yüksekokul akademik/idari personeli ile öğrencilerin uluslararasılaşması, bilgi ve yetkinliğinin arttırılması ve güncel gelişme ve çalışmaların takip edilmesi amacıyla, ilgili yıl için en az 1 eğitim veya araştırma amaçlı uluslararası işbirliği teşvik edilecektir. </t>
  </si>
  <si>
    <t xml:space="preserve">Anabilim Dalı hedef araştırma proje sayılarının belirlenerek artırılması </t>
  </si>
  <si>
    <t>Uluslararası kurumlar ile eğitim ve araştırma amaçlı işbirliği yapan bir Fakülte olarak Erasmus ve diğer uluslararası programlara daha fazla destek verilmesi planlanmıştır.</t>
  </si>
  <si>
    <t>Öğretim elemanlarına yönelik olarak AB Fonları, Erasmus Programı ve proje yazımı ve yönetimi konusunda yılda en az 1’er eğitim programının yapılması planlanmaktadır.</t>
  </si>
  <si>
    <t>Öğretim elemanlarına yönelik olarak AB Fonları, Erasmus Programı ve proje yazımı ve yönetimi konusunda yılda en az 1’er eğitim programının yapılacak.</t>
  </si>
  <si>
    <t xml:space="preserve">Enstitümüz kadrosuna katılan araştırma görevlilerinin uluslararası eğitim ve araştırma deneyimi kazanarak işbirliği sağlaması amacıyla uluslararası bilimsel toplantılara katılımı sağlanacak ve bu alanda burs başvuruları yapmaları konusunda destekleneceklerdir. </t>
  </si>
  <si>
    <t>sağlık bilimleri Enstitüsü</t>
  </si>
  <si>
    <t xml:space="preserve">İşbirliğinin özendirilmesi için projelerinin başvuru tarihleri enstitümüzün web sayfalarından ve sosyal medya hesaplarından duyurulacaktır. </t>
  </si>
  <si>
    <t>Ayrıca prens sisteminden eposta ile gönderilecektir.</t>
  </si>
  <si>
    <t>Yurtdışında araştırma ve eğitim faaliyetlerinde bulunan araştırmacıların katılacağı özendirici toplantılar yapılacaktır.</t>
  </si>
  <si>
    <t>PG2.4.3.</t>
  </si>
  <si>
    <t>Uluslararası bilimsel etkinliklere katılan araştırmacı sayısı</t>
  </si>
  <si>
    <t>Çalıştay, sempozyum/kongre,sergi, ziyaret/teknik gezilere katılan araştırmacı sayısını ifade etmektedir.</t>
  </si>
  <si>
    <t>Uluslararası bilimsel etkinliklere katılan araştırmacılarımız teşvik edilecektir.</t>
  </si>
  <si>
    <t xml:space="preserve">Uluslararası bilimsel etkinliklere katılan ve herhangi bir kuruluştan maddi destek almayan araştırmacılara, Fakültenin bütçe imkanları ölçüsünde  verilen desteğin artırılması planlanmaktadır. </t>
  </si>
  <si>
    <t>Her yıl en az üç araştırmacının üniversite dışı fonlar ile  (2224-A, farklı burslar ve destekler), Uluslararası bilimsel etkinliklere katılımı sağlanacaktır.</t>
  </si>
  <si>
    <t>Katılımcı sayısının %100 artırılması hedeflenmektedir</t>
  </si>
  <si>
    <t>Öğretim elemanlarının uluslararası kongre, seminer gibi bilimsel toplantılara katılımı desteklenecektir.</t>
  </si>
  <si>
    <t>Araştırmacıların 
uluslararası bilimsel etkinliklere katılması proje önerilerine bilimsel etkinliklere katılım bütçesi eklenerek ve uygun burslara başvuruları sağlanarak teşvik edilecektir.
En az 15 katılım sağlanması.</t>
  </si>
  <si>
    <t xml:space="preserve"> Altı aylık dönemlerle Yönetim Kurulu tarafından gözden geçirilecek şekilde raporlanacaktır.</t>
  </si>
  <si>
    <t>Araştırmacı niteliğinin geliştirilmesi için, uluslararası bilimsel etkinliklere katılan araştırmacı sayısının enstitü tarafından gerekli teşvik ve desteklerle artırılması.</t>
  </si>
  <si>
    <t xml:space="preserve">Anabilim Dalları uluslararası bilimsel etkinliklere katılan araştırmacı sayısının artırılması yönünde teşvik edilecek. </t>
  </si>
  <si>
    <t>TÜBİTAK/SSB projeleri sayısını arttırarak öğr. Üyelerinin fon bulmasını sağlamak.</t>
  </si>
  <si>
    <t>Öğretim üyesi başına düşen proje sayısını 0.25 altına indirmemek.</t>
  </si>
  <si>
    <t>H.Ü. BAP Uluslararası İşbirliği Projesi. Önümüzdeki 2 senelik dilimde 1 öğrt üyemizin kullanması.</t>
  </si>
  <si>
    <t>Öğretim görevlilerin bilimsel etkinliklere katılımını teşvik etmek üzere olası maddi destek imkanları gözden geçirilecektir.</t>
  </si>
  <si>
    <t xml:space="preserve">Yüksekokul akademik personelinin uluslararasılaşması, bilgi ve yetkinliğinin arttırılması ve güncel gelişme ve çalışmaların takip edilmesi amacıyla, ilgili yıl için en az 1 uluslararası etkinliğe katılımı teşvik edilecektir. </t>
  </si>
  <si>
    <t>Bilimsel toplantılar için yapılan görevlendirmelere devam edilmesi</t>
  </si>
  <si>
    <t>Uluslararası bilimsel etkinliklere katılan araştırmacı sayısının birimlerimizce alınan projelerin bütçelerine bağlı olarak artırılması planlansa da Üniversitemizin ilgili bütçesinden bu amaçla Fakültemiz öğretim elemanlarının desteklenmesi önerilmektedir.</t>
  </si>
  <si>
    <t>Araştırma performansı yüksek olan 3 öğretim elemanına yurt dışı etkinliklere katılım için bütçe çereçevesinde maddi destek sağlanması</t>
  </si>
  <si>
    <t>Uluslararası bilimsel etkinliklere katılım şartlarının analiz edilmesi ve kriterlerin belirlenmesi,</t>
  </si>
  <si>
    <t>Araştırma performansı yüksek olan 3 öğretim elemanına yurt dışı etkinliklere katılım için maddi destek sağlanması</t>
  </si>
  <si>
    <t>Enstitümüzde görev alan araştırmacıların Uluslararası bilimsel etkinliklere katılım oranı bir önceki yıla göre artırılacaktır. Ayrıca her projede etkinlik katılım desteği bütçesi ayrılacaktır.</t>
  </si>
  <si>
    <t>Araştırmacıların proje önerilerine bilimsel etkinliklere katılım bütçesi eklemesi ve dış kaynaklı etkinlik katılım burslarına başvurularının sağlanması teşvik edilecektir.</t>
  </si>
  <si>
    <t>Medeniyetin gelişmesinde ve insanlığın ilerlemesinde büyük rolü olan ahşabın malzeme özellikleri ve varlıksal içeriği yenilikçi bakış açısıyla gerçekleştirilecek araştırmalarla belirlenip uluslararası bilimsel toplantılarda sunulacaktır.</t>
  </si>
  <si>
    <t>PG2.4.4.</t>
  </si>
  <si>
    <t>APG2.4.4</t>
  </si>
  <si>
    <t>Uluslararası işbirliği ile yapılmış yayın sayısı</t>
  </si>
  <si>
    <t>01 Ocak - 31 Aralık tarihleri arasında (uluslararası indekslerde geçen) uluslararası işbirliği ile yapılmış yayın sayısını ifade etmektedir. (Scopus veri kaynağından alınmıştır)</t>
  </si>
  <si>
    <t xml:space="preserve">Yurtdışı deneyim sürecine dahil olan araştırmacılarımızın uluslararası işbirliği ile yapılmış yayın sayımızın artmasına  katkı sağlamaları yönünde teşvik edilecektir. </t>
  </si>
  <si>
    <t>1 Ocak - 31 Aralık tarihleri arasında (uluslararası indekslerde geçen) uluslararası işbirliği ile yapılmış yayın sayısını ifade etmektedir. (Scopus veri kaynağından alınmıştır.?)</t>
  </si>
  <si>
    <t xml:space="preserve">En az bir yayın yapılması yönünde talepte bulunulacaktır. </t>
  </si>
  <si>
    <t>APG2.4.4.</t>
  </si>
  <si>
    <t>1 Ocak - 31 Aralık tarihleri arasında (uluslararası indekslerde geçen) uluslararası işbirliği ile yapılmış yayın sayısını ifade etmektedir. (Scopus veri kaynağından alınmıştır.)</t>
  </si>
  <si>
    <t>Uluslararası işbirliği ile yapılmış yayın sayısını Fakülte Genel Akademik Kurullarında ön plana çıkarılması ve ödüllendirilmesi planlanmaktadır.</t>
  </si>
  <si>
    <t>1 Ocak - 31 Aralık tarihleri arasında (uluslararası indekslerde geçen) uluslararası işbirliği ile yapılmış yayın sayısını ifade etmektedir. (Scopus veri kaynağından alınmıştır)</t>
  </si>
  <si>
    <t>Uluslararası işbirliği ile yapılmış yayın sayısının %100 artırılarak 2’ye çıkarılması planlanmaktadır.</t>
  </si>
  <si>
    <t>Uluslararası ortak lisansüstü danışmanlık ve araştırma faaliyetleri teşvik edilecektir.</t>
  </si>
  <si>
    <t>Ziyaretçi araştırmacı/öğretim elemanları ile araştırma kapasitesinin artırılmasına yönelik faaliyetler düzenlenecektir.</t>
  </si>
  <si>
    <t>Uluslararası işbirliği yapılan proje sayısı artırılarak ortak yayın yapılması teşvik edilecektir.
En az 2 yayın yapılması hedeflenecektir.</t>
  </si>
  <si>
    <t xml:space="preserve"> 1 Ocak - 31 Aralık tarihleri arasında (uluslararası indekslerde geçen) uluslararası işbirliği ile yapılmış yayın sayısını ifade etmektedir. (Scopus veri kaynağından alınmıştır.)</t>
  </si>
  <si>
    <t>Araştırmacı niteliğinin geliştirilmesi için, uluslararası işbirliği ile yapılmış yayın sayısının artırılması.</t>
  </si>
  <si>
    <t>Uluslararası işbirliği ile yapılmış yayın sayısını 2 senelilk dilimde kişi başı 0.25’in altına indirmemek</t>
  </si>
  <si>
    <t xml:space="preserve"> TÜBİTAK/SSB projeleri sayısını arttırarak öğr. Üyelerinin fon bulmasını sağlamak.</t>
  </si>
  <si>
    <t>Öğretim üyesi başına düşen proje sayısını 0.25 yapmak.</t>
  </si>
  <si>
    <t xml:space="preserve">İlgili yılın 01 Ocak - 31 Aralık tarihleri arasında Yüksekokulumuz akademik personelinin uluslararası işbirliği ile yapılmış araştırma ve yayın konusunda farkındalığı sağlanarak,  en az 1 yayın yapılması konusunda teşvik edilecektir.  </t>
  </si>
  <si>
    <t>Araştırma Üniversitesi niteliğini güçlendirecek şekilde uluslararası işbirliği ile yapılan çalışmalarımız ve araştırmalarımız uluslararası indeksli dergilerde yayımlanmaya devam edecektir.</t>
  </si>
  <si>
    <t xml:space="preserve">Araştırma alanında ikili işbirliği yapılması planlanmaktadır. </t>
  </si>
  <si>
    <t>Araştırma alanında ikili işbirliği yapılan uluslararası kurum sayısı ve işbirliklerinin çıktıları ile ilgili bir raporun hazırlanması</t>
  </si>
  <si>
    <t xml:space="preserve">Uluslararası işbirliği ile yapılan yayınların oranının artırılması amacıyla uluslararası katılımcılı projelere başvuru sayısı artırılacaktır. </t>
  </si>
  <si>
    <t xml:space="preserve">Ulusal ve uluslararası araştırma işbirliği projelerinin başvuru tarihleri enstitümüzün hem Türkçe hem de İngilizce web sayfalarından ve sosyal medya hesaplarından duyurulacaktır. Ayrıca prens sisteminden eposta ile gönderilecektir. </t>
  </si>
  <si>
    <t>PG3.1.1.</t>
  </si>
  <si>
    <t>APG3.1.1.</t>
  </si>
  <si>
    <t xml:space="preserve">Teknoloji geliştirme bölgelerinde faaliyet gösteren öğrenci ve/veya akademisyen firma sayısı </t>
  </si>
  <si>
    <t xml:space="preserve">01 Ocak - 31 Aralık tarihleri arasında Teknoloji geliştirme bölgelerinde faaliyet gösteren öğrenci ve/veya akademisyen firma sayısı </t>
  </si>
  <si>
    <t>Hacettepe Teknokent-Teknoloji Transfer Merkezi</t>
  </si>
  <si>
    <t>HT-TTM ve HTAŞ bünyesinde akademisyen ve öğrencilere yönelik girişimciliğin artmasını sağlayacak seminer, hızlandırıcı programları, eğitim ve mentorluk çalışmaları yapılacaktır.</t>
  </si>
  <si>
    <t>PG3.1.2.</t>
  </si>
  <si>
    <t>Teknokent bünyesinde ilgili yılda eğitim/mentorluk/danışmanlık hizmeti alan kişi sayısı</t>
  </si>
  <si>
    <t>01 Ocak - 31 Aralık tarihleri arasında Teknokent bünyesinde ilgili yılda eğitim/mentorluk/danışmanlık hizmeti alan kişi sayısı</t>
  </si>
  <si>
    <t>Teknokent bünyesinde gerçekleştirilecek eğitim/mentorluk/danışmanlıklar ile girişimci sayısının artması için eğitim içeriklerinin ve programlar hedef kitleye göre belirlenerek gerçekleştirilecektir.</t>
  </si>
  <si>
    <t>PG3.1.3.</t>
  </si>
  <si>
    <t xml:space="preserve">Teknoloji Geliştirme Bölgelerinde şirket kuran (önlisans, lisans ve lisansüstü) öğrenci sayısı </t>
  </si>
  <si>
    <t xml:space="preserve">01 Ocak - 31 Aralık tarihleri arasında Teknokent Geliştirme Bölgelerinde şirket kuran (önlisan, lisans ve lisansüstü) öğrenci sayısı girilecektir. </t>
  </si>
  <si>
    <t>Teknokent bünyesinde atölye, ön kuluçka ve kuluçka alanlarının cazibe merkezi olacak şekilde geliştirilecek</t>
  </si>
  <si>
    <t xml:space="preserve">1 Ocak - 31 Aralık tarihleri arasında Teknokent Geliştirme Bölgelerinde şirket kuran (önlisan, lisans ve lisansüstü) öğrenci sayısı girilecektir. </t>
  </si>
  <si>
    <t xml:space="preserve"> Teknokent bünyesinde öğrencilerin şirket kurmaları için yer konusunda öncelik verilecek</t>
  </si>
  <si>
    <t>PG3.2.1.</t>
  </si>
  <si>
    <t>APG3.2.1.</t>
  </si>
  <si>
    <t>Tescillenen yıllık patent, faydalı model ve endüstriyel tasarım sayısı</t>
  </si>
  <si>
    <t xml:space="preserve">1Ocak - 31 Aralık tarihleri arasında Türk Patent ve Marka Kurumu tarafından tescillenmiş, üniversite ya da öğretim elemanlarının (Öğretim Üyesi, Araştırma Görevlisi, vb) başvuru veya buluş sahibi olduğu faydalı model ve endüstriyel tasarım sayısını ifade etmektedir. </t>
  </si>
  <si>
    <t>Araştırma Koordinatörlüğü</t>
  </si>
  <si>
    <t>Faydalı model/ patent/ endüstriyel tasarım ile ilgili seçmeli ders açılması.</t>
  </si>
  <si>
    <t xml:space="preserve">1 Ocak - 31 Aralık tarihleri arasında Türk Patent ve Marka Kurumu tarafından tescillenmiş, üniversite ya da öğretim elemanlarının (Öğretim Üyesi, Araştırma Görevlisi, vb) başvuru veya buluş sahibi olduğu faydalı model ve endüstriyel tasarım sayısını ifade etmektedir. </t>
  </si>
  <si>
    <t>Patent/faydalı model ve endüstriyel tasarım ile ilgili farkındalığın geliştirilmesine yönelik eğitimlerin gerçekleştirilmesi</t>
  </si>
  <si>
    <t>PG3.2.2.</t>
  </si>
  <si>
    <t>Ticarileşen patent, faydalı model ve endüstriyel tasarım sayısı</t>
  </si>
  <si>
    <t xml:space="preserve">1 Ocak - 31 Aralık tarihleri arasında ticarileşen, patent, faydalı model ve endüstriyel tasarım sayısı girilecektir. </t>
  </si>
  <si>
    <t>Patent başvuru sahipleri ve sanayi temsilcileri ticari çalışmaları için eşleştirme etkinliklerinin düzenlenmesi.</t>
  </si>
  <si>
    <t>Sanayi ihtiyaçlarına göre ilgili alanda çalışma yapan akademisyenlerin buluşması etkinlliklerinin düzenlenmesi.</t>
  </si>
  <si>
    <t>PG4.1.1.</t>
  </si>
  <si>
    <t>İç değerlendirme kurumsal akreditasyon puanı</t>
  </si>
  <si>
    <t>İlgili takvim yılındaki İç değerlendirmede kurumsal akreditasyon puanını ifade etmektedir.</t>
  </si>
  <si>
    <t>Kalite Yönetim Ofisi</t>
  </si>
  <si>
    <t>Birim özdeğerlendirme raporlarının yazımına ilişkin eğitim düzenlenecektir.</t>
  </si>
  <si>
    <t>Birimlerin iç kalite güvencesi çalışmalarının desteklenmesi kapsamında Akran Değerlendirme Programı ve  Özdeğerlendirme süreçlerini  yürütülecektir.</t>
  </si>
  <si>
    <t xml:space="preserve">KİDR yazımında kullanılacak kılavuzlar ihtiyaç durumunda güncellenecektir. </t>
  </si>
  <si>
    <t>KGS’nin sürdürülmesi ve geliştirilmesinde ihtiyaç durumunda yönerge güncellenecektir.</t>
  </si>
  <si>
    <t>İç kalite güvencesi sisteminin geliştirilmesine yönelik bilgilendirme, tanıtım ve eğitim faaliyetleri gerçekleştirilecektir.</t>
  </si>
  <si>
    <t>PG4.1.2.</t>
  </si>
  <si>
    <t>İyileşme gerçekleştirilen süreç sayısı (Kapatılan PUKÖ Döngüsü)</t>
  </si>
  <si>
    <t xml:space="preserve">01 Ocak-31 Aralık tarihleri arasında göstergeye ilişkin ilgili yıldaki, İyileştirme gerçekleştirilen süreç (Kapatılan PUKÖ Döngüsü) sayısını ifade etmektedir.                                                                        </t>
  </si>
  <si>
    <t>Kurumsal dış değerlendirme ve akreditasyon ölçütlerinin yıllık izlemesi, sonuçların raporlanması ve ilgili birimlere ulaştırılması sağlanacaktır.</t>
  </si>
  <si>
    <t xml:space="preserve">1 Ocak-31 Aralık tarihleri arasında göstergeye ilişkin ilgili yıldaki, İyileştirme gerçekleştirilen süreç (Kapatılan PUKÖ Döngüsü) sayısını ifade etmektedir.                                                                        </t>
  </si>
  <si>
    <t>Kurumsal süreçlerin yıllık izlemesi ve sonuçları raporlanarak ilgili birimlere ulaştırılması sağlanacaktır.</t>
  </si>
  <si>
    <t>Senato ve yönetim kurulu kararlarının kurumsal dış değerlendirme ölçütleri ile ilişkilendirilmesinin takibi sağlanacaktır.</t>
  </si>
  <si>
    <t>PG4.1.3.</t>
  </si>
  <si>
    <t>Sürdürülebilir ve bütünleşik kalite güvence sistemi eylem planı gerçekleşme oranı</t>
  </si>
  <si>
    <t>01 Ocak-31 Aralık tarihleri arasında göstergeye ilişkin ilgili yıldaki, Sürdürülebilir ve bütünleşik kalite güvence sistemi eylem planı gerçekleşme oranını ifade etmektedir. İlgili gösterge % olarak sorulmaktadır.</t>
  </si>
  <si>
    <t>Bütünleşik Kalite Güvencesi Sistemi kapsamında oluşturulan iş paketleri güncellenecektir.</t>
  </si>
  <si>
    <t>1 Ocak-31 Aralık tarihleri arasında göstergeye ilişkin ilgili yıldaki, Sürdürülebilir ve bütünleşik kalite güvence sistemi eylem planı gerçekleşme oranını ifade etmektedir. İlgili gösterge % olarak sorulmaktadır.</t>
  </si>
  <si>
    <t>Bütünleşik Kalite Güvencesi Sistemi kapsamında oluşturulan iş paketlerinin gerçekleştirilme oranı artırılacaktır.</t>
  </si>
  <si>
    <t>PG4.1.4.</t>
  </si>
  <si>
    <t>İç Kontrol Standartları Uygulamasına alınan birim oranı</t>
  </si>
  <si>
    <t>İç kontrol standartları şartlarını gerçekleştiren birim sayısınının toplam birim sayısına oranını ifade etmektedir.</t>
  </si>
  <si>
    <t>Strateji Geliştirme Daire Başkanlığı</t>
  </si>
  <si>
    <t>Üniversitenin tüm birimlerinin, süreç Kartları ve İş Akış Şemalarının yapılacaktır.</t>
  </si>
  <si>
    <t>PG4.2.1.</t>
  </si>
  <si>
    <t>BYBS'ye veri sağlayan uygulamalar içinden güncellenen ve yenilenen uygulama sayısı</t>
  </si>
  <si>
    <t xml:space="preserve">Bütünleşik Bilgi Yönetim Sistemine veri sağlayan uygulamalardan (İKYS, Öğrenci İşleri(BİLSİS) , Prens, BYS vb) güncellenen ve yenilenen uygulama sayısını ifade etmektedir. </t>
  </si>
  <si>
    <t xml:space="preserve">Bütünleşik Yönetim Bilgi Sistemine veri sağlayan tüm uygulamalar güncellenecektir. </t>
  </si>
  <si>
    <t>PG4.2.2.</t>
  </si>
  <si>
    <t xml:space="preserve">Yöneticilerin BYBS'den veriye ulaşma oranı (bölüm/program bşk. ve üstü, ABD bşk. ve üstü (enstitü), daire bşk. ve üstü) </t>
  </si>
  <si>
    <t>Sisteme giren yöneticilerin tanımlanan yönetici sayısına oranı ifade edilmektedir.</t>
  </si>
  <si>
    <t>Bütünleşik Yönetim Bilgi Sisteminden tüm yöneticilerin yetkileri dahilinde bilgiye anlık ulaşımı için gerekli çalışmalar yapılacaktır.</t>
  </si>
  <si>
    <t>PG4.2.3.</t>
  </si>
  <si>
    <t>BYBS'den üretilen analiz ve değerlendirme raporu sayısı</t>
  </si>
  <si>
    <t xml:space="preserve">İlgili yılda, BYBS'den üretilen analiz ve değerlendirme raporlarının sayısını ifade etmektedir.  (SP, FR, PP, KİDR, KMDBR, İl birifing, Valilik sunum) </t>
  </si>
  <si>
    <t>PG4.2.4.</t>
  </si>
  <si>
    <t>BYBS eğitimi alan kullanıcı oranı (%)</t>
  </si>
  <si>
    <t xml:space="preserve">Eğitim alan kişi sayısının toplam kullanıcı sayısına oranını ifade etmektedir. </t>
  </si>
  <si>
    <t xml:space="preserve">Strateji Geliştirme Daire Başkanlığı ve Kurumsal Veri Koordinatörlüğü ile işbirliği sürdürülecektir. </t>
  </si>
  <si>
    <t xml:space="preserve">PG4.3.1. </t>
  </si>
  <si>
    <t>Personel yetkinliklerinin artırılmasına yönelik eğitim alan katılımcı oranı (%)</t>
  </si>
  <si>
    <r>
      <t>İlgili yılda eğitim alan idari personelin toplam kadrolu idari personele oranını (Sözleşmeli ve kadrolu)</t>
    </r>
    <r>
      <rPr>
        <sz val="12"/>
        <color rgb="FFFF0000"/>
        <rFont val="Calibri"/>
        <family val="2"/>
        <scheme val="minor"/>
      </rPr>
      <t xml:space="preserve"> </t>
    </r>
    <r>
      <rPr>
        <sz val="12"/>
        <color theme="1"/>
        <rFont val="Calibri"/>
        <family val="2"/>
        <scheme val="minor"/>
      </rPr>
      <t xml:space="preserve">ifade etmektedir. </t>
    </r>
  </si>
  <si>
    <t>Yılda en az dört eğitimin gerçekleştirilmesi</t>
  </si>
  <si>
    <t>İş Sağlığı ve Güvenliği Koordinatörlüğü</t>
  </si>
  <si>
    <t>Koordinatörlük İSG mevzuatı paralelinde üniversitede idari, akademik personel ve stajyerlerin farklı alanlardaki eğitim faaliyetlerini yürütecektir.
Özellikle üniversitemiz hastanelerinde çalışanların iş sağlığı ve güvenliği eğitimlerinin  tamamlanmasına ağırlık verilecektir.</t>
  </si>
  <si>
    <t>Eğitimlere katılma oranı %80 olarak hedeflendi.</t>
  </si>
  <si>
    <t>Personel Daire Başkanlığı</t>
  </si>
  <si>
    <t>2024 Mali yılında Aday Memurlara yönelik Hizmet İçi Eğitim Programları ile Birimlerden gelecek talepler doğrultusunda tüm Üniversite çalışanlarımıza yönelik eğitimler yapılması planlanmıştır.</t>
  </si>
  <si>
    <t>PG4.3.2.</t>
  </si>
  <si>
    <t>Personel yetkinliklerinin artırılmasına yönelik eğitim programı sayısı</t>
  </si>
  <si>
    <t>İlgili yılın 01 Ocak - 31 Aralık tarihlerini kapsayacak şekilde gerçekleştirilen personel yetkinliklerinin artırılmasına yönelik eğitim program sayısı ifade edilmektedir. (Hizmet içi eğitim, İş sağlığı ve güvenliği eğitimi…)</t>
  </si>
  <si>
    <t>9 tane eğitim verilecektir.(İş Sağlığı ve Güvenliği Eğitimi
İş Başı Eğitimi
Atık Yönetimi Eğitimi
Yüksekte Çalışma Eğitimi
Afet ve Yangın Farkındalık Eğitimi
Afet Gönüllü Eğitimi
Acil Durum Ekiplerinin Sorumlulukları Hakkında Eğitim
Risk Değerlendirme Eğitimi
İlkyardım Eğitimi)</t>
  </si>
  <si>
    <t>Uzaktan eğitimle 22 eğitim programı verilmesi  planlandı.</t>
  </si>
  <si>
    <t>PG4.3.3.</t>
  </si>
  <si>
    <t xml:space="preserve">APG4.3.3. </t>
  </si>
  <si>
    <t>Akademik personel memnuniyeti (% olarak)</t>
  </si>
  <si>
    <t xml:space="preserve">İlgili yılın 01 Ocak - 31 Aralık tarihlerini kapsayacak şekilde yapılan göstergede belirtilen Memnuniyet Anketlerine ilişkin bilgi girilecektir. İlgili gösterge % olarak sorulmakta olup, Min. 0 max. 100 Değerini giriniz. </t>
  </si>
  <si>
    <t xml:space="preserve">Her yıl düzenli olarak Aralık ayında anket ile değerlendirme yapılmaktadır. Her yıl memnuniyet oranı %2 oranında artırılacaktır. </t>
  </si>
  <si>
    <t>Akademik personelin memnuniyetinin artırılmasına yönelik olarak bölümlerle toplantıların yapılması planlanmaktadır.</t>
  </si>
  <si>
    <t>Etkinlik ve etkililik düzeyini artırmak, İnsan Kaynakları yönetim sürecini geliştirmek, Paydaş katılımını güçlendirme çalışmalarına devam edilecektir.</t>
  </si>
  <si>
    <t>Akademik personel memnuniyet anket sonuçları değerlendirilecek ve bir değerlendirme raporu hazırlanacaktır.</t>
  </si>
  <si>
    <t>Kurumsal birlikteliğin sağlanmasına yönelik faaliyetler planlanacaktır</t>
  </si>
  <si>
    <t>Yıllık olarak akademik personel memnuniyet oranları değerlendirilecektir.</t>
  </si>
  <si>
    <t>Akademik personel memnuniyet oranlarında tespit edilen gelişime açık yönlere ilişkin yıllık en az bir iyileştirici faaliyet planlanacaktır.</t>
  </si>
  <si>
    <t>Düzenli personel memnuniyeti anketi yapılarak kalite odaklı bir yaklaşım ile eksikliklerin giderilmesi sağlanacaktır.</t>
  </si>
  <si>
    <t>Üniversitece yapılan anketlere katılım için desteklenmesi ve verilerin istenmesi</t>
  </si>
  <si>
    <t xml:space="preserve"> Bu ölçümü düzenli olarak yapmak üzere bir ölçek hazırlanacaktır. Burada Enstitü sorumlu olarak bildirilmekle birlikte Rektörlük ve Başhekimlik birimleri ile ilgili benzer çalışmalar araştırılarak standardizasyon sağlanacaktır.</t>
  </si>
  <si>
    <t>Akademik personelin memnuniyeti açısından yaşanan sorun ve eksiklerin giderilmesi için anında müdahale edilerek  çözüm odaklı bir yönetişim politikası izlenmesi.</t>
  </si>
  <si>
    <t>Anabilim dallarındaki akademik personelin memnuniyetini ölçmek amacıyla anket geliştirilecek ve yıllık olarak uygulanacak.</t>
  </si>
  <si>
    <t>Akademik personel memnuniyet anketi sonuçlarındaki geri bildirimler değerlendirilerek  imkanlar doğrultusunda gerekli iyileştirme çalışmaları yapılacaktır</t>
  </si>
  <si>
    <t>Akademik Personel Memnuniyet anket sonuçları paylaşıldığında memnuniyetsizlikleri giderme yönünde  birimlerle yüz yüze görüşme yapılması
(görüşme sayısı)</t>
  </si>
  <si>
    <t>Akademik personel ile öğrencilerimizin bağını kuvvetlendirecek turnuva, söyleşi, sosyal sorumluluk projesi, vb. sosyal, kültürel ve sportif faaliyetler yapılacaktır.</t>
  </si>
  <si>
    <t>İktisadi İşletmelerimize bağlı Sıhhiye ve Beytepe Öğretim Üyeleri Kafeteryalarında akademik personele yönelik menü ve hizmet kalitesini artıracak, otoparklarımızda ise akademik personele ilişkin düzenlemeler yapılacaktır.</t>
  </si>
  <si>
    <t>İdari ve Mali İşler Daire Başkanlığı</t>
  </si>
  <si>
    <t>Üniversitemiz geri bildirim sisteminden Başkanlığımıza ulaşan şikayet ve öneriler değerlendirilerek talepler ile ilgili kişilere geri bildirim yapılacaktır</t>
  </si>
  <si>
    <t>Yapı İşleri ve Teknik Daire Başkanlığı</t>
  </si>
  <si>
    <t>H.Ü. Sağlık Yapıları ve Ek Hizmet Binaları Uygulama Projelerinin Tamamlanması</t>
  </si>
  <si>
    <t>Eğitim Fakültesi’nin Hizmete Açılması</t>
  </si>
  <si>
    <t>H.Ü. Halk Sağlığı ve Enstitüler Bina Tadilatının tamamlanması</t>
  </si>
  <si>
    <t>Akademik personel Memnuniyet anketinde %70 üzerinde kalmak.</t>
  </si>
  <si>
    <t>Ofis ses sıkıntısını gidermek.</t>
  </si>
  <si>
    <t>Memnuniyet oranlarının arttırılabilmesi için  düzenli olarak anket sonuçlarına ve toplantılarda yapılan değerlendirmelere bağlı olarak zayıf  yönlere yönelik iyileştirmeler ve güncellemeler yapılacaktır.</t>
  </si>
  <si>
    <t>Yabancı dil öğretimine verilen önemin arttırılmasına yönelik tanıtım ve işbirliklerimiz arttırılacaktır.</t>
  </si>
  <si>
    <t xml:space="preserve">Yüksekokulun tüm akademik personeline yönelik bir memnuniyet anketi hazırlanarak, ilgili yılın 01 Ocak - 31 Aralık tarihleri arasında uygulanacak ve 0-100 arası bir değer belirlenecektir. </t>
  </si>
  <si>
    <t>Şubat 2024’te öğretim üyeleri, görevlileri ve araştırma görevlileri anketlerinin yapılması, memnuniyet oranlarına göre iyileştirmelerin planlanması</t>
  </si>
  <si>
    <t>Akademik personel memnuniyet anket sonuçları değerlendirilecek ve bir değerlendirme raporu hazırlanacaktır</t>
  </si>
  <si>
    <t>Kurumsal birlikteliğin sağlanmasına yönelik faaliyetler planlanacaktır.</t>
  </si>
  <si>
    <t>Akademik personelin talepleri doğrultusunda güncel eğitim konuları belirlenip, katılımları sağlanacaktır.</t>
  </si>
  <si>
    <t xml:space="preserve">Artan oranda katılım sonucu anketler değerlendirmeye alınacaktır. </t>
  </si>
  <si>
    <t xml:space="preserve"> Verilere ulaşıldığı takdirde Memnuniyet oranlarının yükseltilmesi için belirlenen iyileştirme eylem planlarının oluşturulması  planlanmaktadır.E597</t>
  </si>
  <si>
    <t>Yılda 2 kere  HT-TTM nin ve HTAŞ nin  faaliyetleri hakkında bilgilendirme/farkındalık  yapılarak memnuniyet anketi uygulanacaktır.</t>
  </si>
  <si>
    <t xml:space="preserve">Memnuniyet oranlarının yükseltilmesi için belirlenen iyileştirme eylem planlarının oluşturulması </t>
  </si>
  <si>
    <t xml:space="preserve">Akademik personel memnuniyet oranını belirlemek için anket hazırlanarak düzenli aralıklarla akademik personelin katılımı sağlanacaktır. </t>
  </si>
  <si>
    <t>Düzenli olarak akademik personele yönelik memnuniyet anketi yapılacak ve sonuçlar paylaşılacaktır.</t>
  </si>
  <si>
    <t>Çıktılar doğrultusunda düzenlemeler yapılacaktır.</t>
  </si>
  <si>
    <t>Akademik Personel Memnuniyet anket sonuçları paylaşıldığında memnuniyetsizlikleri giderme yönünde plan hazırlanacaktır</t>
  </si>
  <si>
    <t>Öğrenci İşleri Daire Başkanlığı</t>
  </si>
  <si>
    <t>akademik personel memnuniyet anketi yapılacaktır.</t>
  </si>
  <si>
    <t>PG4.3.4.</t>
  </si>
  <si>
    <t xml:space="preserve">APG4.3.4. </t>
  </si>
  <si>
    <t xml:space="preserve">İdari personel memnuniyet oranı (% olarak) </t>
  </si>
  <si>
    <t>Her yıl düzenli olarak Aralık ayında anket ile değerlendirme yapılmaktadır. Her yıl memnuniyet oranı %2 oranında artmaktadır</t>
  </si>
  <si>
    <t>İdari personelin memnuniyetinin artırılmasına yönelik olarak idari personelle toplantıların yapılması  planlanmaktadır.</t>
  </si>
  <si>
    <t>İdari personel memnuniyet anket sonuçları değerlendirilecek ve bir değerlendirme raporu hazırlanacaktır.</t>
  </si>
  <si>
    <t>Yeni başlayan personele yönelik oryantasyon eğitimi verilecektir.</t>
  </si>
  <si>
    <t>Ofislerin ve ortak alanların temizliğine yönelik önlemler alınacaktır.</t>
  </si>
  <si>
    <t>Uygulanacak anket verilerinden elde edilecek sonuçlara bağlı olarak iyileştirmeye açık konular değerlendirilecektir.</t>
  </si>
  <si>
    <t>Yıllık olarak idari personel memnuniyet oranları değerlendirilecektir.</t>
  </si>
  <si>
    <t>İdari personel memnuniyet oranlarında tespit edilen gelişmeye açık yönlere ilişkin yıllık en az bir iyileştirici faaliyet planlanacaktır.</t>
  </si>
  <si>
    <t>Üniversitemiz Kalite Komisyonu tarafından hazırlanan memnuniyet anketinin idari personel tarafından doldurulmasına yönelik yönlendirme ve sonuçlarına ilişkin çalışmalar yapmak</t>
  </si>
  <si>
    <t>Bu ölçümü düzenli olarak yapmak üzere bir ölçek hazırlanacaktır. Burada Enstitü sorumlu olarak bildirilmekle birlikte Rektörlük ve Başhekimlik birimleri ile ilgili benzer çalışmalar araştırılarak standardizasyon sağlanacaktır.</t>
  </si>
  <si>
    <t>İdari personelin memnuniyeti açısından yaşanan sorun ve eksiklerin giderilmesi için anında müdahale edilerek  çözüm odaklı bir yönetişim politikası izlenmesi.</t>
  </si>
  <si>
    <t>İdari personelin memnuniyet düzeyini ölçmeye yönelik yapılan çalışmalara destek verilecek.</t>
  </si>
  <si>
    <t>İdari personelin mesleki özyeterliklerinin ve kurumsal aidiyet duygularının belirlenmesine yönelik bir anket geliştirilmiştir. Anketten toplanan verilere yönelik hizmet içi eğitim faaliyetleri gerçekleştirilecektir.</t>
  </si>
  <si>
    <t>İdari personel memnuniyet anketi sonuçlarındaki geri bildirimler değerlendirilerek  imkanlar doğrultusunda gerekli iyileştirme çalışmaları yapılacaktır</t>
  </si>
  <si>
    <t>İdari Personel Memnuniyet anket sonuçlarına göre eğitim planlamak( eğitim sayısı)</t>
  </si>
  <si>
    <t>Personel Daire Başkanlığı ve Strateji Geliştirme Daire Başkanlığı ile koordinasyon sağlanarak Hizmet İçi Eğitim planlaması yapılacaktır.</t>
  </si>
  <si>
    <t>Ayın personeli ödülü verilebilmesi için kriter belirlenmesi yapılacaktır</t>
  </si>
  <si>
    <t>Çok Amaçlı Spor Merkezinin Tamamlanması</t>
  </si>
  <si>
    <t>Beytepe Rektörlük İdari Birim Tadilatlarının Tamamlanması</t>
  </si>
  <si>
    <t>İdari personel Memnuniyet anketinde %70 üzerinde kalmak.</t>
  </si>
  <si>
    <t>Personel yetersizliği ve ofis sıkıntılarını gidermek</t>
  </si>
  <si>
    <t xml:space="preserve">Yüksekokulun tüm idari personeline yönelik bir memnuniyet anketi hazırlanarak, ilgili yılın 01 Ocak - 31 Aralık tarihleri arasında uygulanacak ve 0-100 arası bir değer belirlenecektir. </t>
  </si>
  <si>
    <t>İdari personel memnuniyet anketlerine devam edilmesi,anket sonuçlarına göre iyileştirmelere devam edilmesi, görev tanımları çalışmasının bitirilmesi</t>
  </si>
  <si>
    <t>İdari personel memnuniyet anket sonuçları değerlendirilecek ve bir değerlendirme raporu hazırlanacaktır</t>
  </si>
  <si>
    <t>İdari personelin talepleri doğrultusunda güncel eğitim konuları belirlenip, katılımları sağlanacaktır.</t>
  </si>
  <si>
    <t xml:space="preserve">İdari personel memnuniyetini değerlendirmek adına Üniversitemiz ve Fakültemiz bünyesinde yapılan anket çalışmalarına katılım süreçleri devam edecektir. Artan oranda katılım sonucu anketler değerlendirmeye alınacaktır. </t>
  </si>
  <si>
    <t xml:space="preserve"> Verilere ulaşıldığı takdirde Memnuniyet oranlarının yükseltilmesi için belirlenen iyileştirme eylem planlarının oluşturulması  planlanmaktadır.</t>
  </si>
  <si>
    <t xml:space="preserve">İdari personel memnuniyet oranını belirlemek için anket hazırlanarak düzenli aralıklarla idari personelin katılımı sağlanacaktır. </t>
  </si>
  <si>
    <t>Düzenli olarak idari personele yönelik memnuniyet anketi yapılacak ve sonuçlar paylaşılacaktır.</t>
  </si>
  <si>
    <t>İdari Personel Memnuniyet anket sonuçları paylaşıldığında memnuniyetsizlikleri giderme yönünde plan hazırlanacaktır</t>
  </si>
  <si>
    <t>idari personele memnuniyet anketi yapılacaktır.</t>
  </si>
  <si>
    <t xml:space="preserve">PG4.4.1. </t>
  </si>
  <si>
    <t>Her yıl mezun olan öğrencilerden mezun izleme sistemine kayıt oranı</t>
  </si>
  <si>
    <t xml:space="preserve">31 Aralık itibariyle toplam mezun sayısının mezun izleme sistemine kayıt olan mezun sayısına oranını ifade etmektedir. </t>
  </si>
  <si>
    <t>Ön lisans –lisans otomasyonu içerisinde yer alan mezun Bilgi sistemine mezunlarımız aktarılmaktadır.</t>
  </si>
  <si>
    <t>PG4.4.2.</t>
  </si>
  <si>
    <t>Mezunlarla gerçekleştirilen iletişim yöntemi sayısı</t>
  </si>
  <si>
    <t>Mezunlarla gerçekleştirilen iletişim yöntemi sayısını ifade etmektedir. (1-Odak grup toplantıları,2-web sayfası, 3-Danışma Kurulu, 4-Anketler</t>
  </si>
  <si>
    <t xml:space="preserve">mezunum.hacettepe.edu.tr adresi üzerinden öğrenci-mezun etkileşiminin sağlanması
</t>
  </si>
  <si>
    <t>İşveren- Mezun memnuniyet anketinin geliştirilmesi.</t>
  </si>
  <si>
    <t>PG4.4.3.</t>
  </si>
  <si>
    <t>Oluşturulan paydaş katılım mekanizması sayısı</t>
  </si>
  <si>
    <t>Takvim yılı içinde oluşturulan ve önceki yıllardan aktif olarak süregelen paydaş katılım mekanizması sayısını ifade etmektedir. (Anket, temsiliyet, odak grup görüşmeleri, web sayfasında görüş istek şikayet teşekkür mekanizması)</t>
  </si>
  <si>
    <t>öğrenci, akademik personel ve idari personel için  kurumsal memnuniyet anketleri uygulanacaktır.(Mezun izleme anketi,Dış Paydaş Kurulu,Danışma Kurulu,Koordinasyon Kurulu)</t>
  </si>
  <si>
    <t>PG4.4.4.</t>
  </si>
  <si>
    <t>Karar alma süreçlerine katılan paydaş sayısının mevzuata göre oluşturulan kurullardaki toplam üye sayısına oranı</t>
  </si>
  <si>
    <t xml:space="preserve">Karar alma süreçlerine katılan paydaş sayısının mevzuata göre oluşturulan kurullardaki toplam üye sayısına oranını ifade etmektedir. (öğrenci sayısı/Senato, Yönetim Kurulu, Koordinasyon Kurulu katılımcı sayıları) </t>
  </si>
  <si>
    <t xml:space="preserve">Üniversite üst  yönetimi ve karar alma kurullarında paydaş temsiliyetini artırmaya yönelik bilgilendirme faaliyetleri  gerçekleştirilecektir.  </t>
  </si>
  <si>
    <t>PG4.5.1.</t>
  </si>
  <si>
    <t>Performansı izlenen personel oranı</t>
  </si>
  <si>
    <t xml:space="preserve">Performans izleme kriterlerine göre performansı izlenen akademik personel sayısının toplam akademik personel sayısına oranını ifade etmektedir. </t>
  </si>
  <si>
    <t>Akademisyenlere yönelik,  Performans izleme kriterleri hakkında bilgilendirme  faaliyetleri gerçekleştirilecektir.</t>
  </si>
  <si>
    <t>PG4.5.2.</t>
  </si>
  <si>
    <t>Performansı izlenen birim oranı</t>
  </si>
  <si>
    <t xml:space="preserve">İlgili yılda performans izleme kriterlerine göre performansı izlenen birimlerin toplam birimlere oranını ifade etmektedir. </t>
  </si>
  <si>
    <t>Birimlere yönelik,  Performans izleme kriterleri hakkında bilgilendirme  faaliyetlerinin gerçekleştirilecektir</t>
  </si>
  <si>
    <t>PG4.5.3.</t>
  </si>
  <si>
    <t>Birim ve hizmet performansının izlenmesine yönelik sisteminin tamamlanma yüzdesi</t>
  </si>
  <si>
    <t xml:space="preserve">İlgili yıl için öngörülen birim ve hizmet performansı izlenmesine yönelik beklentinin gerçekleştirilen izlenmeye oranını ifade etmektedir. </t>
  </si>
  <si>
    <t>İlgili hedef doğrultusunda SGDB ve Kurumsal Veri Koordinatörlüğüne  görev devri sağlanacaktır.</t>
  </si>
  <si>
    <t>PG4.5.4.</t>
  </si>
  <si>
    <t>Mali yönetim konusunda verilen danışmanlık ve rehberliğe yönelik yayın sayısı</t>
  </si>
  <si>
    <t>Mali yönetim konusunda verilen danışmanlık ve rehberliğe yönelik yayın sayısını ifade etmektedir.</t>
  </si>
  <si>
    <t>2024 yılı bütçe işlemleri kitabı yayınlanacaktır.</t>
  </si>
  <si>
    <t>İç Kontrol Standartları Uyum Çalışmaları-3 Kitabı yayınlanacak.</t>
  </si>
  <si>
    <t>PG4.5.5.</t>
  </si>
  <si>
    <t>Merkezi bütçe dışı (öz gelir, döner sermaye, fon vb.) gelirlerin yıllık bütçeye oran</t>
  </si>
  <si>
    <t>Mali yıla ait danışmanlık, proje ve araştırmalar dâhil öz gelir, döner sermaye, fon vb. merkezi bütçe dışı toplam gelirin, üniversitenin gerçekleşen yıllık bütçesine oranı
• Bütçe dışı gelir için Sağlık Uygulama ve Araştırma Merkezi vb. birimlere ait döner sermayelerin sadece kârları hesaplamaya dâhil edilmiştir. Zarar etme durumunda ise
zarar miktarı hesaplamaya dâhil edilmemiştir.</t>
  </si>
  <si>
    <t>Gelir artış oran hedefi %150 olarak belirlenmiştir.</t>
  </si>
  <si>
    <t>Özgelir artırıcı kurum hizmetlerinin ve gelir artışına dönük politikaların analizi ve eylem planının oluşturulması.</t>
  </si>
  <si>
    <t>Dış kaynaklı proje fonlarının artırılmasına dönük eylem planının oluşturulması.</t>
  </si>
  <si>
    <t>Birim ve kurum düzeyinde özgelir ve dış kaynaklı proje fon performansının izlenmesine ilişkin bir mekanizmanın oluşturulması.</t>
  </si>
  <si>
    <t>Merkezi bütçe dışı gelir değerlendirme raporunun hazırlanması.</t>
  </si>
  <si>
    <t>İş akış süreçleri ve iş tanımları belirlenerek, izleme ve değerlendirme sisteminin kurulması sağlanacaktır.</t>
  </si>
  <si>
    <t>PG5.1.1.</t>
  </si>
  <si>
    <t>Dezavantajlı gruplara yönelik sosyal entegrasyon ve kapsayıcılığa ilişkin yapılan faaliyet sayısı</t>
  </si>
  <si>
    <t>İlgili yılda dezavantajlı gruplara yönelik sosyal entegrasyon ve sosyal kapsayıcılığa ilişkin düzenlenen proje, panel, konferans, kongre, sanatsal faaliyet, ödül töreni vb. faaliyet sayısı</t>
  </si>
  <si>
    <t>Kütüphane Engelli Hizmetleri Birimimizin çalışmaları kapsamında; görme engelli kullanıcılarımız için oluşturulan dijital kaynakların sayısı artırılmaya  çalışılacaktır</t>
  </si>
  <si>
    <t>Engelli Öğrenci Birimi</t>
  </si>
  <si>
    <t>Farkındalik sempozyumu/söyleşi (Engelsiz Üniversite Dersi) düzenlenecek</t>
  </si>
  <si>
    <t>Dış paydaşlarladezavantajlı bireylerinsosyal hayataentegrasyonu ve rehabilitasyonu için
projeler gerçekleştirilecek</t>
  </si>
  <si>
    <t>Eğiticileri eğitimi/Engelsiz yerleşke dersinin verilmesi</t>
  </si>
  <si>
    <t>Engelli Öğrenci Birimi ile görüşülerek dezavantajlı gruplara yönelik entegrasyon ve kapsayıcılığa ilişkin etkinlik yapılması sağlanacaktır.</t>
  </si>
  <si>
    <t>Engelsiz Hacettepe Topluluğumuz öncülüğünde dezavantajlı gruplara yönelik sosyal etkinlikler düzenleyecektir.</t>
  </si>
  <si>
    <t>Engelli öğrencilerimiz için kısmi zamanlı statüde çalıştırılan akran desteği programı arttırılarak devam edecektir.</t>
  </si>
  <si>
    <t>Lisans-Önlisans düzeyinde engel durumunu bildiren öğrencilerin veri tabanına kaydının yapılması. Talep halinde ilgili birimlerle paylaşılması.</t>
  </si>
  <si>
    <t>PG5.1.2.</t>
  </si>
  <si>
    <t xml:space="preserve">Dezavantajlı bireylerin hizmetlere erişimini kolaylaştırıcı (personel maaşı dahil) harcamaların miktarı </t>
  </si>
  <si>
    <t>Dezavantajlı bireylerin hizmetlere erişimini kolaylaştırıcı (personel maaşı dahil) harcamaların miktarını ifade etmektedir. (engelli birey*personel maaşı) + bütçeden engelli için ayrılan miktar toplamı hesaplanacaktır.)</t>
  </si>
  <si>
    <t>Engelli öğrenci birimi ihtiyaçlar doğrultusunda yeniden yapılandırılacak</t>
  </si>
  <si>
    <t>Dezavantajlı bireyler için iletişimi/ulaşımı kolaylaştıracak altyapılarda iyileştirme projeleri
gerçekleştirilecek</t>
  </si>
  <si>
    <t>İşaret dili eğitimi alan kişi sayısı arttırılacaktır.</t>
  </si>
  <si>
    <t>Hizmetlerimize erişim konusunda yaşayacakları sorunlar için gerekli önlemler alınacaktır</t>
  </si>
  <si>
    <t>PG5.1.3.</t>
  </si>
  <si>
    <t>Alınan engelsiz üniversite bayrak ve program nişanı sayısı</t>
  </si>
  <si>
    <t>Takvim yılında Üniversitenin aldığı bayrak ve program nişan sayısı</t>
  </si>
  <si>
    <t>Mekanlarda erişilebilirlik sağlanacak</t>
  </si>
  <si>
    <t>PG5.1.4.</t>
  </si>
  <si>
    <t>Toplumsal cinsiyet eşitliği eylem planının tamamlanma oranı</t>
  </si>
  <si>
    <t>Toplumsal cinsiyet eşitliği eylem planınında yer alan planlardan, tamamlanan eylemlerin söz konusu dönem için gerçekleştirilmesi planlanan toplam eylem sayısına oranını ifade etmektedir</t>
  </si>
  <si>
    <t>Toplumsal Cinsiyet Eşitliği Komisyonu</t>
  </si>
  <si>
    <t>Toplumsa lcinsiyet eşitliği temelin deki ihtiyaçları ve sorunları belirlemeye yönelik nicel(anket)ve nitel(odakgrupgörüşmeleri) araştırmaların yapılması</t>
  </si>
  <si>
    <t>Önlisans ve lisans düzeyinde programlarda zorunlu veya seçmeli olarak toplumsal cinsiyet eşitliği dersleri açılması</t>
  </si>
  <si>
    <t>Cinsel Taciz ve Cinsel Saldırı Farkındalık Eğitimi’ninpersonel ve öğrenciler arasında yaygınlaştırılması</t>
  </si>
  <si>
    <t>PG5.2.1.</t>
  </si>
  <si>
    <t xml:space="preserve">Sağlık personeli eksikliği nedeniyle kullanılamayan yatakların hizmete alınma oranı (%) </t>
  </si>
  <si>
    <t>Kulanılamayan yatakların yıl içerisinde kullanıma açılanlarla oranlanması</t>
  </si>
  <si>
    <t>PG5.2.2.</t>
  </si>
  <si>
    <t>Uluslararası hasta sayısının hizmet verilen tüm hastalar içindeki oranı (%)</t>
  </si>
  <si>
    <t xml:space="preserve">Uluslararası hasta sayısının (TC dışında kimlikli hastalar) toplam hasta sayısına oranını ifade etmektedir. </t>
  </si>
  <si>
    <t>Web sayfası, sosyal medya araçları aracılığı ile tanıtım yapılacaktır.</t>
  </si>
  <si>
    <t>Fakülteye başvuru yapan uluslararası hasta sayısının artırılması</t>
  </si>
  <si>
    <t>PG5.2.3.</t>
  </si>
  <si>
    <t>SGK dışından elde edilen DSİ gelirinin toplam gelire oranı</t>
  </si>
  <si>
    <t xml:space="preserve">SGK dışından elde edilen döner sermaye gelirinin toplam gelire oranını ifade etmektedir. </t>
  </si>
  <si>
    <t>Protez Ortez uygulamaları güçlü yanımız, atölye koşullarının iyileştirilmesi sağlanacaktır.</t>
  </si>
  <si>
    <t>PG5.2.4.</t>
  </si>
  <si>
    <t>APG5.2.4.</t>
  </si>
  <si>
    <t xml:space="preserve">Ayaktan ve yatan hasta memnuniyet oranı </t>
  </si>
  <si>
    <t xml:space="preserve">Ayaktan ve yatan hastalara uygulanan anketlerden elde edilen memnuniyet oranını ifade etmektedir. </t>
  </si>
  <si>
    <t xml:space="preserve">Altyapı yetersizliği için Rektörlükten yer talebinde bulunulacaktır. </t>
  </si>
  <si>
    <t>Ünitelerin boya, tamir, bakım işlemleri için talepte bulunulacaktır.</t>
  </si>
  <si>
    <t>Hasta anketlerinin yapılmasına ve anket sonuçlarına göre iyileştirmelere devam edilmesi</t>
  </si>
  <si>
    <t>PG5.3.1.</t>
  </si>
  <si>
    <t>APG5.3.1.</t>
  </si>
  <si>
    <t xml:space="preserve">Sürdürülebilir kalkınma hedeflerine katkı oranı </t>
  </si>
  <si>
    <t xml:space="preserve">Üniversitenin, Cumhurbaşkanlığı Strateji ve Bütçe Başkanlığı Sürdürülebilir Kalkınma Amaçlarına katkı oranını ifade etmektedir. </t>
  </si>
  <si>
    <t xml:space="preserve"> Sağlıklı ve Kaliteli Yaşam ve Nitelikli Eğitim Kalkınma amaçları ile doğrudan ilişkili en az bir faaliyet yürütülecektir.</t>
  </si>
  <si>
    <t>Sosyoloji Bölümümüz tarafından (Prof. Dr. Birsen ŞAHİN KÜTÜK danışmanlığında) «Sürdürülebilir Şehirler ve Topluluklar» kapsamında bir proje yapılması planlanmaktadır.</t>
  </si>
  <si>
    <t>Tüm programlarda en az 2 tez çalışması Sürdürülebilir kalkınma hedeflerine uygun olarak yürütülecektir.</t>
  </si>
  <si>
    <t xml:space="preserve">Binalarda enerji ve su tasarrufunun sağlanmasına yönelik tedbirler alınacak ve buna yönelik bilgilendirmeler yapılacaktır. </t>
  </si>
  <si>
    <t>Geri dönüştürülebilen atık miktarının artırılmasına yönelik tedbirler alınacaktır</t>
  </si>
  <si>
    <t>Her programın en az 1 proje yapması hedeflenmiştir.</t>
  </si>
  <si>
    <t>Fakültemiz ders programında yer alan dersler sürdürülebilir kalkınma hedefleri ile ilişkilendirilecektir.</t>
  </si>
  <si>
    <t>Bilimsel faaliyetler, toplumsal sorumluluk faaliyetleri sürdürülebilir kalkınma hedefleri ile ilişkilendirilecek ve yıllık raporlaması yapılacaktır.</t>
  </si>
  <si>
    <t>Cumhurbaşkanlığı 12. Kalkınma Planının “Nitelikli İnsan, Güçlü Aile, Sağlıklı Toplum” maddesi ekseninde; insan odaklı, kapsayıcı bir kalkınma yaklaşımı benimsenerek faaliyetlerimiz devam edecektir.</t>
  </si>
  <si>
    <t xml:space="preserve"> Yıllık olarak gerçekleşen hedefler üzerinden ilgili oran hesaplanacaktır. Enstitü yönetim kurulu tarafından bu oranın düşüklüğüne neden olan hedefler üzerinde öncelikli olarak durulacaktır.</t>
  </si>
  <si>
    <t>Üniversitenin, Cumhurbaşkanlığı Strateji ve Bütçe Başkanlığı Sürdürülebilir Kalkınma Amaçlarına uygun, topluma hizmet hedefli çalışmaların nitelik ve niceliğinin artırılması amacıyla çalışmaların hızlandırılması.</t>
  </si>
  <si>
    <t>Enstitü ve bağlı Anabilim Dallarınca yürütülen lisansüstü eğitim ve öğretim  faaliyetlerin her bir sürdürülebilir kalkınma hedefinin gerçekleşmesine katkıda bulunup bulunmadığı ve mümkünse bunların oranları belirlenmeye çalışılacak.</t>
  </si>
  <si>
    <t>Geri dönüşüm ve atıkların ayrıştırılarak toplanması çalışmalarında Sürdürülebilir Yerleşkeler Koordinatörlüğüne etkin desteğin sürdürülerek atık gelirlerinin %10 artırılması</t>
  </si>
  <si>
    <t>C.B. Hedef 6.6 kapsamında DSİ ile yapılan protokol doğrultusunda Beytepe Göleti’ne ek yeraltı suyu sağlanması</t>
  </si>
  <si>
    <t xml:space="preserve">C.B. Hedef 6.6 kapsamında DSİ ile koordinasyon sağlanarak  Beytepe Yerleşkesi kuzeyinde yer alan yeraltı sularının ıslahı ve Üniversitemize kazandırılması </t>
  </si>
  <si>
    <t>C.B. Hedef 7.1 doğrultusunda Ç.Ş.Bakanlığı ile yürütülen Beytepe Yerleşkesi enerji ihtiyacının karşılanmasına yönelik GES projesinin tamamlanması</t>
  </si>
  <si>
    <t>C.B. Hedef 15.1 doğrultusunda Orman Bölge Müdürlüğü koordinasyonunda yürütülen Beytepe Yerleşkesi «Orman Amenajman» çalışmalarının tamamlanması</t>
  </si>
  <si>
    <t xml:space="preserve">Akademik personelin Sanayi ve TÜBİTAK projelerine yönlendirmek. </t>
  </si>
  <si>
    <t xml:space="preserve">Senede SKH'leri ile ilgili Öğretim Üyesi başına 0.25 proje/yayın. </t>
  </si>
  <si>
    <t>Sürdürülebilir kalkınma hedeflerine uygun ve bu hedefleri vurgulayan ders kitapları yazılmaya ve yayınlanmaya devam edecektir.</t>
  </si>
  <si>
    <t>Sürdürülebilir kalkınma hedeflerini ön planda tutan program çıktılarıyla uyumlu ek etkinlikler planlanacaktır.</t>
  </si>
  <si>
    <t>Öğretim elemanlarının yetkinlikleri ve akademik faaliyetleri dikkate alınarak sürdürülebilir kalkınma hedeflerine katkı oranları belirlenecektir.</t>
  </si>
  <si>
    <t>Bilgilendirme toplantısı yapılması,</t>
  </si>
  <si>
    <t xml:space="preserve">Öğretim üyelerinin sürdürülebilir kalkınma hedeflerine katkı oranlarının hesaplanması </t>
  </si>
  <si>
    <t xml:space="preserve">Geri dönüştürülebilen atık miktarının artırılmasına yönelik tedbirler alınacaktır. </t>
  </si>
  <si>
    <t>Sivil Toplum Örgütleri ve diğer paydaşlarımız aracılığı ile yetkinliklerimizin topluma ulaştırılması bilimsel kaynaklar (kitap vs) ve medya aracılığı ile sağlanmakta olup toplumsal kazanımları ile üniversitemizin sağlık alanında liderliğini korumasını ve sürdürmesini sağlamaya devam edilecektir</t>
  </si>
  <si>
    <t>Sürdürülebilir Kalkınma Amaçları ile ilişkilendirilebilecek alanlarda dış paydaşlarla ortak projeler (yıllık 3 adet) planlanmaktadır.</t>
  </si>
  <si>
    <t>Sürdürülebilir Kalkınma Amaçları ile ilişkilendirilebilecek alanlarda dış paydaşlarla ortak projeler (yıllık 3 adet) yapılacaktır.</t>
  </si>
  <si>
    <t xml:space="preserve">Enstitümüzden yapılacak tüm araştırma ve tezlerin en az 1 sürdürebilme kalkınma hedefiyle ilişkilendirilmesi sağlanacaktır. </t>
  </si>
  <si>
    <t>İnsan odaklı, kapsayıcı bir kalkınma yaklaşımı benimsenecektir.</t>
  </si>
  <si>
    <t>Sürdürülebilir kalkınma hedeflerine katkı oranını artırmak için TUBİTAK 2209-A kapsamında en az 3 adet proje başvurusu yapılacaktır.</t>
  </si>
  <si>
    <t>Sürdürülebilir Yerleşkeler Koordinatörlüğü</t>
  </si>
  <si>
    <t xml:space="preserve">Kampüs tarımı uygulamaları ve destekleyici nitelikteki  kompost üretimi geliştirilerek devam ettirilecektir. </t>
  </si>
  <si>
    <t>Ata Tohum Takas Derneği ve Çankaya Belediyesi ile yapılacak görüşmeler sonrası ata tohumu kullanımı ve biyolojik çeşitliliği korumaya yönelik çalışmalar geliştirilerek devam ettirilecektir.</t>
  </si>
  <si>
    <t>Su Korunumu Programı oluşturulması,
Tehlikeli kimyasalların kullanımına alternatif ürün kullanım önerileri geliştirilmesine destek verilmesi, 
Bu konularda kısa, orta ve uzun vadeli planlamalar yapılması</t>
  </si>
  <si>
    <t>Projelendirmesi tamamlanan ve bahsi geçen güneş panellerinin konumlandırılması ve aktif hale getirilerek atık merkezinin ve kompost makinelerinin enerji ihtiyacının büyük oranda karşılanması hedeflenmektedir.</t>
  </si>
  <si>
    <t>Atık toplama, çevre temizliği vb konularda eğitimler ve farkındalık faaliyetleri</t>
  </si>
  <si>
    <t xml:space="preserve">Termos kampanyası ile atık toplama ve termos kullanımı ile içecek indirimi alma kampanyalarına devam edilecektir. </t>
  </si>
  <si>
    <t xml:space="preserve">«Sürdürülebilirlik Seminerleri», Sıfır atık ve Atık Yönetimi  UNI 101 Eğitimleri geliştirilerek devam ettirilecektir. </t>
  </si>
  <si>
    <t>PG5.3.2.</t>
  </si>
  <si>
    <t xml:space="preserve">Topluma hizmet faaliyetleri kapsamında elde edilen hizmet gelirinin toplam gelire oranı </t>
  </si>
  <si>
    <t>01 Ocak– 31 Aralık tarihleri arasındaki ilgili mali yıla ilişkin, Sağlık Hizmetleri gelirinin toplam gelire oranı ifade edilmektedir.</t>
  </si>
  <si>
    <t>PG5.3.3.</t>
  </si>
  <si>
    <t>Kamu kurum ve kuruluşları ve sivil toplum örgütleri ile ortak yapılan proje sayısı</t>
  </si>
  <si>
    <t>İlgili yılda kamu kurum ve kuruluşları ve sivil toplum örgütleri ile ortak yapılan proje sayısını ifade etmektedir. • İl, bölge veya ulusal düzeyde olan projelere ait verilerdir. • Projenin başlangıç yılı dikkate alınmamıştır.</t>
  </si>
  <si>
    <t>En az iki etkinlik gerçekleştirilecektir.</t>
  </si>
  <si>
    <t xml:space="preserve">Kamu kurum ve kuruluşları ve sivil toplum örgütleri ile projelerin yapılması ve artırılması  için bilgilendirme toplantıları yapılması planlanmaktadır. </t>
  </si>
  <si>
    <t>Kamu kurum ve kuruluşları ve sivil toplum örgütleri ile ortak yapılan proje sayısının arttırılması için yıl içinde en az 3 farklı kurumla iletişime geçilecektir.</t>
  </si>
  <si>
    <t>İlgili kamu kurum ve kuruluşlardan uzmanların katıldığı toplantılar organize edilecektir.</t>
  </si>
  <si>
    <t>Bu yönde yapılan çalışmaların ve projelerin görünürlüğü artırılacaktır.</t>
  </si>
  <si>
    <t xml:space="preserve">Kamu kurum ve kuruluşları ve sivil toplum örgütleri ile ortak yapılan proje sayısı %40 artırılarak 7’ye çıkarılacaktır.  </t>
  </si>
  <si>
    <t>Kamu kurum ve kuruluşları ve sivil toplum örgütleri işbirliğinde toplumun sağlığını geliştirmeye yönelik bir proje başvurusu yapılacaktır.</t>
  </si>
  <si>
    <t>Enstitüde buna yönelik bir koordinatörlük oluşturulacak ve öğretim elemanlarından bir sorumlu belirlenecektir.</t>
  </si>
  <si>
    <t>Kamu kurum ve kuruluşları ve sivil toplum örgütleri ile ortak yapılan projelerin sürdürülmesi ve sayısal/çeşitlilik olarak projelerin artırılması için yeni girişimlerde bulunulması.(Güdül Sağlık Eğitimi Projesi,Halk Sağlığı Enstitüsü Bulaşıcı  Olmayan Hastalıklar Anabilim Dalı  ve Ankara Kent Konseyi Halk Sağlığı Çalışma Grubu işbirliği ile hazırlanan Halk Eğitimleri-Ankara Kent Konseyi Youtube kanalında yayınlanan viral videolar)</t>
  </si>
  <si>
    <t>Özellikle lisansüstü programlar için kamu kurum ve kuruluşları ile protokol yapan Anabilim Dalları bu konuda teşvik edilecek.</t>
  </si>
  <si>
    <t xml:space="preserve">İlgili kamu kurum ve kuruluşları veya sivil toplum örgütleri ile ortak proje yapılması konusunda öğretim elemanlarının farkındalıklarının arttırılması yılda bir kez yapılacak olan faaliyet toplantısında görüşülecektir. </t>
  </si>
  <si>
    <t>Konuyla ilgili bilgilendirme toplantıları yapılarak sayının artırılması</t>
  </si>
  <si>
    <t xml:space="preserve">Avrupa Birliği Komisyonu tarafından desteklenen Ayrımcılık Temellerinin Dinamiği adlı projemiz bitme aşamasındadır.  </t>
  </si>
  <si>
    <t xml:space="preserve">Güzel Sanatlar Fakültesi öğretim üyeleri ile birlikte Tasarımlarla ilgili bir TÜBİTAK projesi hazırlık aşamasındadır.  </t>
  </si>
  <si>
    <t xml:space="preserve">Sivil Toplum Örgütleri ve diğer paydaşlarımız aracılığı ile yetkinliklerimizin topluma ulaştırılması amacıyla ilgili birimler ile görüşmeler yapılmış olup Avrupa Birliği yaşam boyu öğrenme projeleri için başvuru yapılması planlanmıştır. </t>
  </si>
  <si>
    <t>Sivil toplum kuruluşları ile projeler  (yıllık 3 adet) gerçekleştirilmesi planlanmaktadır.</t>
  </si>
  <si>
    <t xml:space="preserve">Sivil toplum kuruluşları ile projeler  (yıllık 3 adet) gerçekleştirilecektir. </t>
  </si>
  <si>
    <t xml:space="preserve">Kamu kurum ve kuruluşları ve sivil toplum örgütleri ile ortak proje yapılabilmesi için ilgili alandaki toplum örgütleri ile bir araya gelerek ihtiyaç analizi yapılacak  ve bu alanda projeler verilecektir. </t>
  </si>
  <si>
    <t>PG5.3.4.</t>
  </si>
  <si>
    <t>Yaşam Boyu Öğrenim Merkezi tarafından eğitim verilen kişi sayısı</t>
  </si>
  <si>
    <t>31 Aralık itibari ile Yaşam Boyu Öğrenme Merkezi vb. yapılarca verilen yıllık eğitim alan kişi sayısı ifade edilmektedir.</t>
  </si>
  <si>
    <t xml:space="preserve">Toplam eğitim sayısı veya toplam ders saati %20 arttırılacaktır. </t>
  </si>
  <si>
    <t xml:space="preserve">Ulusal ve uluslararası eğitime katılan kişi sayısı ve gelir oranı %20 arttırılacaktır. </t>
  </si>
  <si>
    <t>PG5.3.5.</t>
  </si>
  <si>
    <t>APG5.3.5.</t>
  </si>
  <si>
    <t>Kamu kurum ve kuruluşlarında görevlendirilen personel sayısı</t>
  </si>
  <si>
    <t>İlgili yılda  kamu kurum ve kuruluşlarında yapılan görevlendirilen personel sayısı</t>
  </si>
  <si>
    <t>Personel görevlendirme konusunda, kurumsal kazanımlar doğrultusunda teşvik edilmeye devam edilecektir.</t>
  </si>
  <si>
    <t xml:space="preserve">Kamu kurum ve kuruluşlarında görevlendirilen personelin Fakültemiz tarafından idari işlerinin yürütülmesi bakımından desteklenmesine devam edilecektir. </t>
  </si>
  <si>
    <t>Kamu kurum ve kuruluşlarından gelen taleplere eksiksiz yanıt verilecektir.</t>
  </si>
  <si>
    <t>Bu yönde yapılan çalışmaların ve projelerin görünürlüğü artırılacaktır</t>
  </si>
  <si>
    <t xml:space="preserve">Kamu kurum ve kuruluşlarıyla işbirliği yapılacaktır. </t>
  </si>
  <si>
    <t>Fakültemiz bünyesinde çalışan öğretim elemanlarının toplumsal hizmet kapsamında kamu kurum ve kuruluşlarında görev almaları teşvik edilecektir.</t>
  </si>
  <si>
    <t>Toplumsal hizmet faaliyetleri gerçekleştiren öğretim elemanlarının faaliyetleri düzenli periyotlarla izlenecektir.</t>
  </si>
  <si>
    <t xml:space="preserve"> Akademik birimler ile bir toplantı yapılarak hazırlanacak olan form üzerinden Enstitüye bildirim yapılması sağlanacak ve rapor oluşturulacaktır.</t>
  </si>
  <si>
    <t xml:space="preserve"> Özendirici örnekler internet sitesinde yayınlanacaktır.</t>
  </si>
  <si>
    <t>Üniversitenin her alanda yürüttüğü faaliyetlere ait çıktıların topluma ulaştırılması ve toplumsal kazanımların üniversiteye geri döndürülmesinin sağlanması hedefiyle; kamu kurum ve kuruluşlarında personelimizin görevlendirilme taleplerine olumlu yanıt verilerek nitelikli insan gücü potansiyelimizden diğer kurumların da azami ölçüde yararlanmasının sağlanması.</t>
  </si>
  <si>
    <t>Anabilim Dalları öğretim üyelerinin ders, proje, hizmet-içi eğitim vb. katkı faaliyetlerinde bulunması teşvik edilecek ve mevcut sayı (en az %10) artırılacak.</t>
  </si>
  <si>
    <t xml:space="preserve">İhtiyaç ve gereksinimler doğrultusunda, öğretim elemanları bilgi ve yetkinlikleri kapsamında HÜ Yönetim Kurulu kararı ve onayı ile kamu kurum ve kuruluşlarında görevlendirilecektir. </t>
  </si>
  <si>
    <t>Talepler doğrultusunda kamu kurum ve kuruluşlarında görevlendirmelere devam edilmesi</t>
  </si>
  <si>
    <t xml:space="preserve"> İlgili kamu kurum ve kuruluşlardan uzmanların katıldığı toplantılar organize edilecektir._x000B_Bu yönde yapılan çalışmaların ve projelerin görünürlüğü artırılacaktır.</t>
  </si>
  <si>
    <t xml:space="preserve"> İhtisas gerektiren davalar yönünden mahkemelerin Fakültemiz öğretim üyelerinden bilirkişilik talebi devam etmektedir. Bu kapsamda yeni dönemde de yargı faaliyetinin sağlıklı işlemesi amacına katkıda bulunmak için mahkemelere bilirkişilik desteği verilmesinin sürdürülmesi öngörülmektedir</t>
  </si>
  <si>
    <t xml:space="preserve">İlgili uzmanlık alanları çerçevesinde öğretim üyelerimizin kamu, kurum ve kuruluşlarında görevlendirilmelerine ve toplumsal hizmetlerine devam edilecektir. </t>
  </si>
  <si>
    <t>Aktif İkili  kurumsal anlaşma sayısının artırılması planlanmaktadır.</t>
  </si>
  <si>
    <t>Aktif İkili  kurumsal anlaşma sayısının artırılması</t>
  </si>
  <si>
    <t xml:space="preserve">Kamu kurum ve kuruluşlarından gelen yazışmalar doğrultusunda gerekli görevlendirmeler her yıl düzenli olarak yapılmaktadır. </t>
  </si>
  <si>
    <t xml:space="preserve">PG5.4.1. </t>
  </si>
  <si>
    <t>Bir yılda gerçekleştirilen halka açık faaliyet sayısı</t>
  </si>
  <si>
    <t xml:space="preserve">İlgili yılda gerçekleştirilen halka açık faaliyet sayılarını ifade etmektedir. </t>
  </si>
  <si>
    <t xml:space="preserve">Farkındalık Günleri, 
Uluslararası Öğrenci Kongresi
Belediyeler ile kadın, çocuk merkezlerinde bilgilendirme ve egzersiz etkinlikleri gibi etkinlikler yürütülecektir. </t>
  </si>
  <si>
    <t>Çevrimiçi yapılacak sempozyum, panel vs. faaliyetler, bölümlerin web sayfalarında  duyurulacaktır.</t>
  </si>
  <si>
    <t>Bir yılda en az üç adet halka açık faaliyet gerçekleştirilecektir</t>
  </si>
  <si>
    <t>Son sınıf öğrencilerimizin bitirme projelerinin sergilendiği Proje Sergisine katılım teşvik edilecektir.</t>
  </si>
  <si>
    <t>Kariyer Günlerine katılım teşvik edilecektir.</t>
  </si>
  <si>
    <t>Topluma yönelik faaliyetlerin görünürlüğü artırılacaktır.</t>
  </si>
  <si>
    <t>2024 yılında gerçekleştirilmesi hedeflenen halka açık faaliyet sayısı 5’dir.</t>
  </si>
  <si>
    <t>Yılda en az 1 faaliyet gerleştirilecektir.</t>
  </si>
  <si>
    <t xml:space="preserve">Enstitümüzde gerçekleştirilen her türlü sanatsal faaliyetin, halka duyurulmasına ilişkin web tanıtımı, sosyal medya,  broşür, afiş vs  kanalları aktif kullanmak </t>
  </si>
  <si>
    <t xml:space="preserve">Altı aylık dönemlerle enstitü eğitim toplantıları kapsamında bu faaliyetlerden görüntüler sunulacak, olası yeni aktiviteler belirlemek üzere tartışılacak ve öneriler raporlanacaktır. </t>
  </si>
  <si>
    <t xml:space="preserve">Toplumsal hizmetin kapsam ve niteliğini geliştirmek amacından hareketle daha büyük halk kitlelerine hizmetlerimizin ve çalışmalarımızın ulaştırılması için yeni proje fikirlerinin hayata geçirilmesi. </t>
  </si>
  <si>
    <t>Enstitünün ilgi alanında yılda en az bir halka açık nitelikli toplantı gerçekleştirilecektir.</t>
  </si>
  <si>
    <t>Senede en az 3 Seminer/Webinar düzenlemek.</t>
  </si>
  <si>
    <t xml:space="preserve">SHMYO içerisinde gerekli teknolojik alt yapı desteğinin temin edilerek, alanında uzman bir öğretim üyesinin bilimsel katkısıyla  her akademik dönem içinde en az 1 halka açık eğitim faaliyeti düzenlenecektir. </t>
  </si>
  <si>
    <t>2023 yılında gerçekleştirilen faaliyetlerin devam etmesi</t>
  </si>
  <si>
    <t xml:space="preserve">Yaşam Boyu Öğrenme Merkezi ile yetkinliklerimizin topluma ulaştırılması amacıyla halka açık faaliyetlerin yapılması planlanmaktadır. </t>
  </si>
  <si>
    <t>Toplumsal eğitime yönelik veya toplumu bilgilendirme amacına yönelen, her bölüm tarafından 1 etkinlik yapılacaktır.</t>
  </si>
  <si>
    <t>Enstitümüzde halka açık bilgilendirmenin yapılması için  «aşılamanın önemi» konulu en az 1 faaliyet yapılacaktır.</t>
  </si>
  <si>
    <t>PG5.4.2.</t>
  </si>
  <si>
    <t>Ulusal veya uluslararası basında yer alan kültür sanat ve spor faaliyetleri ile ilgili haber sayısı</t>
  </si>
  <si>
    <t xml:space="preserve">İlgili yılda ulusal ve uluslararası basında yer alan kültür sanat ve spor faaliyetleri ile ilgili haber sayısını ifade etmektedir. </t>
  </si>
  <si>
    <t xml:space="preserve"> Standart göstergeleri olan greenmetric için veri koordinatörlüğü ile işbirliği yapılarak verilerin daha sistematize hale getirilmesi konusunda talep oluşturulacaktır.</t>
  </si>
  <si>
    <t>PG5.4.3.</t>
  </si>
  <si>
    <t>APG5.4.3.</t>
  </si>
  <si>
    <t>Üniversitenin yeşil, çevreci üniversite endeksindeki sıralaması</t>
  </si>
  <si>
    <t>İlgili yıldaki UI Greenmetric vb. yeşil, çevreci üniversite endeksindekindeki sıralaması</t>
  </si>
  <si>
    <t xml:space="preserve">Bakanlıktan alınan hibe ile alımı yapılan iç mekan ve dış mekan atık kumbaralarının ve geçici atık toplama kafeslerinin 2024 yılında kullanıma başlanmasıyla ve teşvik edici kampanya ve eğitimlerin devam ettirilmesiyle geri kazanım oranlarının önemli ölçüde artırılacağı öngörülmektedir. </t>
  </si>
  <si>
    <t xml:space="preserve"> Bisiklet kullanımının yaygınlaştırılması için bisiklet yolu projesinin (Master Plan) hayata geçirilmesi planlanmaktadır. </t>
  </si>
  <si>
    <t>Bisiklet topluluğunun bisiklet tamir – onarım olanaklarını ve uygulamalarını yaygınlaştırması ve bisiklet park alanlarının tadilatı planlanmaktadır</t>
  </si>
  <si>
    <t xml:space="preserve"> Ayrıca 2024 yılı içerisinde yemekhanelerde oluşan organik atıkların envanteri tutularak bu atıkların kompostlaştırılmasına ilişkin çalışmalar yürütülecektir.</t>
  </si>
  <si>
    <t xml:space="preserve"> Su korunumuna ilişkin prototip ölçekte proje geliştirilmesi düşünülmektedir.</t>
  </si>
  <si>
    <t>PG5.4.4.</t>
  </si>
  <si>
    <t>APG5.4.4.</t>
  </si>
  <si>
    <t xml:space="preserve">Öğrenciler tarafından gerçekleştirilen sosyal sorumluluk projesi sayısıi </t>
  </si>
  <si>
    <t>Takvim yılında öğrenciler tarafından yürütülen sosyal sorumluluk projelerinin sayısını ifade etmektedir.  Projeler il, bölge veya ülke bazındadır
• Önceki yıllarda başlayan ve ilgili yılda devam eden projeler değerlendirmeye dâhil edilmiştir.</t>
  </si>
  <si>
    <t>Öğrenciler tarafında en az 3 sosyal destekli proje gerçekleştirilecektir.</t>
  </si>
  <si>
    <t xml:space="preserve">Öğrencilerin sosyal sorumluluk projelerinde yer almaları için Bölümlerimiz tarafından bilgilendirme toplantıları yapılması teşvik edilecektir. </t>
  </si>
  <si>
    <t>Öğrenciler tarafından her yıl en az 3 defa sosyal sorumluluk projeleri gerçekleştirilecektir.</t>
  </si>
  <si>
    <t>Öğrencilerin sosyal sorumluluk projelerinde yer alması özendirilecek ve bu projelere katılan öğrencilerin görünürlüğü artırılacaktır.</t>
  </si>
  <si>
    <t>Topluma hizmet uygulamaları içeren projelerin son sınıf bitirme projeleri havuzuna eklenmesi yönünde girişimlerde bulunulacaktır.</t>
  </si>
  <si>
    <t>Her programın en az 1 sosyal sorumluluk projesi yapması hedeflenmiştir.</t>
  </si>
  <si>
    <t>Fakültemiz Toplumsal Sorumluluk Öğrenci Komisyonu tarafından toplumdaki dezavantajlı gruplara yönelik en az bir proje gerçekleştirilecektir.</t>
  </si>
  <si>
    <t>Yılda en az 1 faaliyet gerleştirilecektir</t>
  </si>
  <si>
    <t>Öğrenciler ile bir toplantı yapılarak daha önce kendilerine dağıtılan bir anket ile bu sayılar belirlenecek, olası ek öneriler toplantıda tartışılarak raporlanacaktır.</t>
  </si>
  <si>
    <t>Özellikle kadrosu Enstitümüzde bulunan araştırma görevlileri başta olmak üzere tüm lisansüstü öğrencilerin bu tür faaliyetlerde bulunması teşvik edilerek yılda en az 1 proje gerçekleştirilecek.</t>
  </si>
  <si>
    <t>Öğrencilerimiz sosyal sorumluluk projelerine katılmaya teşvik edileceklerdir.</t>
  </si>
  <si>
    <t xml:space="preserve">Akademik yılının Güz ve Bahar Dönemlerinde, akademik danışmanın sorumluluğunda öğrenciler grup çalışması halinde dezavantajlı gruplar başta olmak üzere en az 5 sosyal sorumluluk projesi oluşturarak, bu projeyi hayata geçireceklerdir. </t>
  </si>
  <si>
    <t>2023 yılı faaliyetlerine benzer şekilde devam etmesi(2023 yılında TADS alan dersi kapsamında Aile ve Sosyal Hizmetler Bakanlığına bağlı Saray Engelsiz Yaşam Bakım ve Rehabilitasyon Merkezinde (2 kez), Öğretmen Necla Kızılbağ Yaşlı Bakım ve Rehabilitasyon Merkezinde (2 kez) ve Ankara Çocuk Evlerinde (2 kez) dezavantajlı gruplara ağız diş sağlığı konularında farkındalığın arttırılması için teorik ve pratik eğitimler yapıldı. )</t>
  </si>
  <si>
    <t>Toplumsal Katkı Koordinatörlüğüne Saglık ve Yardım İçin Yürü projesi sunulmuştur.</t>
  </si>
  <si>
    <t xml:space="preserve">Öğrenci Toplulukları ile deprem bölgesindeki öğrencilere YKS için destek olmak üzere sanal dersane oluşturulması için çalışmalar başlatılmıştır. </t>
  </si>
  <si>
    <t>SKS Dairesi Başkanlığı ile öğrenci toplulukları sorumluluk projeleri ile ilgili işbirliği yapılması planlanmaktadır.</t>
  </si>
  <si>
    <t xml:space="preserve"> Her öğrenci topluluğu tarafından 1 sosyal sorumluluk projesi yapılacaktır.</t>
  </si>
  <si>
    <t>Her öğrenci topluluğu tarafından 1 sosyal sorumluluk projesi yapılacaktır.</t>
  </si>
  <si>
    <t xml:space="preserve"> Enstitümüze kayıtlı öğrencilerin aktif rol alacağı sosyal sorumluluk projeleri hazırlamak için öğrenci temsilcisi seçimi yapılarak belirli aralıklarla toplantılar düzenlenecektir.                                                                                                                                                                                                                                                                                                                                                                                                                                                                                                                                                                                                                                                                                                                                                                                                                                                                                                                                                                                                                                                                                                                                                                                                                                                                                                                                                                                                                                                                          </t>
  </si>
  <si>
    <t>Açıklamalar
(Faaliyetin gerçekleşme/gerçekleşmeme durumu ile ilgili kısa bilgiler yazınız.)</t>
  </si>
  <si>
    <t>Faaliyetin Gerçekleşe Durumu
(Açılır listeden gerçekleşti/gerçekleşmedi olarak seçim yapın)</t>
  </si>
  <si>
    <t>Kariyer Gelişimi Uygulama ve Araştırma Merkezi</t>
  </si>
  <si>
    <t xml:space="preserve">İşbirliği yapılan firma sayısı ve çeşitliliği artırılarak müfredat dışı, özellikle kariyer odaklı programlarının çeşitlendirilmesi ve sayılarının artırılması. </t>
  </si>
  <si>
    <t>Kariyer Fuarlarının  devamı amacıyla öğrenci toplulukları ve firmalarla koordinasyonun sürdürülmesi.</t>
  </si>
  <si>
    <t>Birim bazında firma çalışanı mezunların katıldığı kariyer odaklı panel yapılması planlanmaktadır. Dolayısı ile önceki göstergeye ek bir faaliyet daha yapılacak ve yöntem sayısı 5 olacaktır.</t>
  </si>
  <si>
    <t>Nüfus Etütleri Enstitüleri</t>
  </si>
  <si>
    <t xml:space="preserve">Enstitüdeki yüksek lisans ve doktora programlarının ortak dersi olan SAY601 Fundamentals of Social Survey Methodology’nin tüm öğrencilere uzaktan verilmesi için çalışmalar yürütülecektir. </t>
  </si>
  <si>
    <t>Bu kapsamda, DEM601 Introduction to Demographic Analysis dersinin ortak ders olması ve uzaktan verilebilmesi de sağlanacaktır.</t>
  </si>
  <si>
    <t xml:space="preserve">Google forms üzerinden, mahremiyet ilkeleri gözetilerek, ders memnuniyeti araştırması yapılacaktır. </t>
  </si>
  <si>
    <t>Önümüzdeki dönemde tüm mezunlarımıza ulaşılarak daha sistematik bir kayıt süreci başlatılacak ve bunun sürdürülebilir olması sağlanacaktır.</t>
  </si>
  <si>
    <t xml:space="preserve">Var olan kayıtlara ek olarak  mezuniyet sonrası çalışma alanları da dahil olarak, tutulmasına devam edilecektir. </t>
  </si>
  <si>
    <t xml:space="preserve">Yeni anabilim dalı ya da programların açılması durumunda  bunların disiplinlerarası olması sağlanacaktır. </t>
  </si>
  <si>
    <t xml:space="preserve">Yakın gelecekte, yurtdışındaki nüfusbilim ve sosyal araştırma merkezleriyle daha yakın işbirliği kurularak bu sürecin başlatılması planlanmaktadır. </t>
  </si>
  <si>
    <t>HÜKAK ile işbirliği içinde sürecin başlatılmasına çalışılacaktır.</t>
  </si>
  <si>
    <t>Hacettepe Üniversitesi öğrencilerinin araştırma projelerinde daha fazla yer alması için Üniversitemizin diğer birimleriyle daha fazla işbirliği yapılacaktır.</t>
  </si>
  <si>
    <t>Proje dönemlerinde kullanılan duyuru kanalları zenginleştirilecektir.</t>
  </si>
  <si>
    <t>Araştırma projelerindeki bursiyer sayısını arttırmak için Üniversite içi ve dışı kaynakları artırmaya yönelik çalışmalar yapılacaktır.</t>
  </si>
  <si>
    <t>Sosyal medya ve çevrimiçi faaliyetler yanında Üniversitelerdeki ilgili bölümlerde sınıf içi tanıtımlar yapılmaktadır.</t>
  </si>
  <si>
    <t xml:space="preserve">Önümüzdeki dönemde, bu faaliyetlerin sadece belirli dönemler değil, yıl içine dağılmış bir şekilde sürekli yapılması sağlanacaktır. </t>
  </si>
  <si>
    <t>Ayrıca, tanıtım videolarının hazırlanmasına ve bunların çevrimiçi ve sınıf içi ortamlarda sunulmasına öncelik verilecektir.</t>
  </si>
  <si>
    <t>Önümüzdeki süreçte, Senato gibi yönetim birimlerinde konu gündeme getirilerek, tanıtım günlerinde Enstitümüze de stand ayrılması talep edilecektir.</t>
  </si>
  <si>
    <t>Enstitümüzde tüm programlarda dersler %100 İngilizcedir.</t>
  </si>
  <si>
    <t>Enstitümüzde halen 2 yabancı uyruklu öğrenci bulunmaktadır. Bu sayının artırılması için YTB ile temasa geçilecektir.</t>
  </si>
  <si>
    <t>Ayrıca, işbirliği içinde bulunduğumuz UNFPA ve UNICEF gibi uluslararası kuruluşlarla bu konuda görüşmeler yürütülecektir.</t>
  </si>
  <si>
    <t>Önümüzdeki süreçte bunların kaçının İlk %10 luk dilimdeki dergilerden genel atıf olduğuna ilişkin bir çalışma yapılacaktır.</t>
  </si>
  <si>
    <t>Bu yayınlardan ikisi Q1 kategorisindedir.Bu sayının artırlması için bu kapsamda yayın yapan akademik personelin projeler kapsamında ödüllendirilmesi; web sitemizden duyurulması gibi faaliyetler gerçekleştirilecektir.</t>
  </si>
  <si>
    <t>Bu yayınlardan ikisi Q1 kategorisindedir. Bu sayının artırlması için bu kapsamda yayın yapan akademik personelin projeler kapsamında ödüllendirilmesi; web sitemizden duyurulması gibi faaliyetler gerçekleştirilecektir.</t>
  </si>
  <si>
    <t>AB COST projesi başvurusu yapılmış olup değerlendirme sonucu beklenmektedir.</t>
  </si>
  <si>
    <t>Önümüzdeki dönem mevcut olan UNFPA şbirliğinin devam edeceği, buna ek olarak da UNICEF gibi farklı uluslararası kuruluşlarla ikili işbirliği protokollerinin imzalanması planlanmaktadır.</t>
  </si>
  <si>
    <t>TÜBİTAK programları kapsamında daha fazla sayıda proje üretilecektir.</t>
  </si>
  <si>
    <t>Kamu kurumları işbirliğinde gerçekleştirilen proje sayısı artırılacaktır.</t>
  </si>
  <si>
    <t>2024 yılı içinde başlaması planlanan Türkiye Nüfus ve Sağlık Araştırması ve Kadına Yönelik Şiddet Araştırmasının toplam bütçesinin 120 milyon TL civarında olması hedeflenmektedir.</t>
  </si>
  <si>
    <t xml:space="preserve">2023 yılı içinde Enstitümüzde 7 akademik personel yüz yüze ya da çevrimiçi olarak Uluslararası bilimsel etkinliklere katılmışlardır. </t>
  </si>
  <si>
    <t>Bu sayıyı muhafaza etmek ya da daha da artırmak için döner sermaye, BAP ve proje imkanları daha etkin bir biçimde kullanılacaktır.</t>
  </si>
  <si>
    <t xml:space="preserve">Bu kapsamda halen devam eden iki yayın çalışması bulunmaktadır. </t>
  </si>
  <si>
    <t>Devam eden çalışmaların sonuçlandırılması ve bunlara yenilerinin eklenmesi için çalışmalar sürdürülecektir.</t>
  </si>
  <si>
    <t>Önümüzdeki süreçte, HÜKAK ile işbirliği içinde bu anketin hazırlıklarına başlanacaktır.</t>
  </si>
  <si>
    <t>Hedefimiz TNSA’ların kapsamını geliştirilerek ve farklı alanlarda başka araştırmalar planlayarak hem Türkiye geneli hem de farklı alt nüfus grupları için yeni SKA göstergeleri üretilerek, veriye dayalı planlama süreçlerine katkıda bulunulacaktır.</t>
  </si>
  <si>
    <t>2016-2023 yılları arasında, Sürdürülebilir Kalkınma Amaçları ve nüfus, göç ve yaşlanma gibi farklı temalarda kısa dönemli eğitim programları düzenlenmiştir. Bu eğitimlere Strateji Bütçe Başkanlığı, TÜİK, NVİGM, Göç İdaresi Başkanlığı, Milli Eğitim Bakanlığı, Çalışma ve Sosyal Güvenlik Bakanlığı, Aile ve Sosyal Hizmetler Bakanlığı, Sağlık Bakanlığı ve Belediyeler gibi kamu kurumlarından yöneticiler, uzmanlar, uzman yardımcıları ve Üniversitelerin Tıp Fakültesi öğrencileri katılmıştır.</t>
  </si>
  <si>
    <t>Bu eğitimler farklı kurumların ihtiyaçları doğrultusunda yeni temalar eklenerek sürdürülecek ve sürdürülebilir kalkınma konusunda toplumda; kamu kurumlarında çalışan personelde ve öğrencilerde farkındalık oluşturulmasına devam edilecektir.</t>
  </si>
  <si>
    <t>Yakın bir gelecekte yapılacak olan öğrenci memnuniyet anketi kapsamında bu bilgi de toplanacaktır.</t>
  </si>
  <si>
    <t>Fen Bilimleri Enstitüsü</t>
  </si>
  <si>
    <t>1 multidisipliner programımızın derslerinin açık ve uzaktan eğitim yöntemleri ile desteklenmesi (Pilot uygulama)</t>
  </si>
  <si>
    <t>Ankara ve çevresinde bulunan öncelikli sektörlerin temsilcileri ile toplantılar düzenlenecektir. (Savunma Sanayi başta olmak üzere)</t>
  </si>
  <si>
    <t>1 multidisipliner program kurulması ile ilgili fizibilite çalışması yapılacaktır.</t>
  </si>
  <si>
    <t>Enstitüye özel ders memnuniyet anketi hazırlanması ve  dönem sonu anketlerin uygulanarak memnuniyet yüzdesinin belirlenmesi</t>
  </si>
  <si>
    <t>Mezunlarımız için mezun izleme sistemi kurulacaktır.</t>
  </si>
  <si>
    <t>Doktora mezun/Doktoraya kabul oranının belirlenmesi</t>
  </si>
  <si>
    <t>Doktora öğrencileri ile yüz yüze toplantılar</t>
  </si>
  <si>
    <t>Doktora öğrencilerine yönelik anketlerin düzenlenmesi</t>
  </si>
  <si>
    <t>Disiplinlerarası işbirliği, öğrenme ve araştırmaya yönelik farkındalık eğitimlerinin verilmesi</t>
  </si>
  <si>
    <t>Öz değerlendirme raporları  incelenerek Ana Bilim Dalları ile toplantılar</t>
  </si>
  <si>
    <t>Lisansüstü programlar için tanıtım günleri düzenlemek</t>
  </si>
  <si>
    <t>Aralıklarla üniversitemizin sosyal medyasında programlarımızın tanıtımı</t>
  </si>
  <si>
    <t>Aralıklarla bazı lisansüstü çalışmaların tanıtımının yapılması</t>
  </si>
  <si>
    <t>Doktora Sonrası Araştırmacı Mekanizmalarının ABD/Programlarımıza tanıtımı</t>
  </si>
  <si>
    <t>Yabancı uyruklu araştırmacıların misafir edilmesi için gereken yöntemlerin sistematik hale getirilmesi</t>
  </si>
  <si>
    <t>Enstitü web sitesinin sürekli olarak güncellenmesi</t>
  </si>
  <si>
    <t>Fen bilimleri Enstitüsü</t>
  </si>
  <si>
    <t>ABD/programlardan öğrencilerimizin isminin geçtiği yayınlar ile ilgili bilgi toplanacaktır.</t>
  </si>
  <si>
    <t>Ana Bilim Dalları ile toplantı yapılarak yayın yapmanın önündeki engellerle ilgili bilgi toplanacaktır.</t>
  </si>
  <si>
    <t>ABD/programlardan öğrencilerimizin  katıldığı uluslararası etkinlik ve uluslararası işbirliği ile yapılmış yayın sayısı bilgileri toplanacaktır.</t>
  </si>
  <si>
    <t>Ana Bilim Dalları ile toplantı yapılarak uluslararası işbirliği yapma önündeki engellerle ilgili bilgi toplanacaktır.</t>
  </si>
  <si>
    <t xml:space="preserve"> 1Ocak - 31 Aralık tarihleri arasında (uluslararası indekslerde geçen) uluslararası işbirliği ile yapılmış yayın sayısını ifade etmektedir. (Scopus veri kaynağından alınmıştır.)</t>
  </si>
  <si>
    <t>Multidisipliner programlarımızdaki öğretim üyelerine yönelik özel anket hazırlanacaktır.</t>
  </si>
  <si>
    <t>Tüm Ana Bilim Dallarındaki öğretim üyelerimize enstitü özelinde sorular içeren özel anket hazırlanacaktır.</t>
  </si>
  <si>
    <t>Bilim-Toplum İlişkisinden yola çıkarak senede en az 1 kere çeşitli tez/bilim çıktılarının fuar-yarışma gibi ortamlarda sunulması</t>
  </si>
  <si>
    <t>Tasarım  ve çevre alanında bilimsel ve/veya teknolojik çıktıların geniş kitlelere ulaştırılması için etkinlik düzenlenmesi veya düzenlenen etkinliklerde paylaşılması</t>
  </si>
  <si>
    <t>Döner Sermaye İşletme Müdürlüğü</t>
  </si>
  <si>
    <t>Erişkin ve Çocuk Hastaneleri için Faz 1 (Klinik Araştırma) süreci başlatılacak.</t>
  </si>
  <si>
    <t xml:space="preserve">NGS ve ZAP X gibi yeni tanı ve tedavi yöntemleri devreye sokulacak. </t>
  </si>
  <si>
    <t>1 Ocak– 31 Aralık tarihleri arasındaki ilgili mali yıla ilişkin, Sağlık Hizmetleri gelirinin toplam gelire oranı ifade edilmektedir.</t>
  </si>
  <si>
    <t>Topluma hizmet faaliyetleri kapsamının ve çeşitliliğinin arttırılarak elde edilen hizmet gelirinin toplam gelire oranını daha yüksek seviyeye taşımak için ilgili tüm birimler ve başhekimler ile iletişime geçilecek bu konuda yürütülecek işbirliği ve önerilere açık şekilde gerekli destek verilecektir.</t>
  </si>
  <si>
    <t xml:space="preserve">Önerilen ya da teklif edilen yeni 4/5 eğitim düzenlemek (Eğitim sayısında %20 daha fazla yeni eğitim) </t>
  </si>
  <si>
    <t xml:space="preserve">Daha önceden yapılan eğitimlerin %80’ini geliştirilerek devam ettirilmesini sağlamak. </t>
  </si>
  <si>
    <t>Fakültemizde öncelikli sektörlere yönelik açılmış olan Moleküler Biyoloji ve Genetik lisans programı (2014) ile Veri Bilimi (2023) Yüksek Lisans programı aktif hale getirilecektir.</t>
  </si>
  <si>
    <t>Enstitü akademik birimlerinden bu şekilde gerçekleşen çalışmalar, daha önce buna benzer çalışmalar talep edilerek bunların gözden geçirildiği, olası yenilerinin planlandığı düzenli yinelenen bir toplantı gerçekleştirilecektir ve raporlanacaktır</t>
  </si>
  <si>
    <t>Doktora tezlerinden WOS yayını çıkarılması için fakülte bünyesinde bir teşvik ve yönlendirme mekanizması kurulması sağlanacaktır.</t>
  </si>
  <si>
    <t xml:space="preserve">Fakülte genelinde WOS yayın performansı en yüksek öğretim elemanı ödüllendirilecektir. </t>
  </si>
  <si>
    <t>Fakülte web sayfasında WOS yayını çıkan öğretim elemanları haber paylaşımı yapılacaktır.</t>
  </si>
  <si>
    <t>Fakülte lisans müfredatında bulunan dersler ve Fakülte bünyesinde bulunan komisyonlar kapsamında halka açık yapılan spor, çevre ve kültürel faaliyetler desteklenecektir.</t>
  </si>
  <si>
    <t>Anabilim Dalı halka açık faaliyet sayılarının belirlenmesi ve uygulanması,</t>
  </si>
  <si>
    <t>Sağlık bilimleri Enstitüsü</t>
  </si>
  <si>
    <t>Her yıl en az bir makalenin Uluslararası işbirlikleri ile yapılması planlanmaktadır.</t>
  </si>
  <si>
    <r>
      <t>Her yıl en az beş öğrencinin TUBİTAK 1001, 1002,</t>
    </r>
    <r>
      <rPr>
        <sz val="11"/>
        <color theme="1"/>
        <rFont val="Calibri"/>
        <family val="2"/>
        <charset val="162"/>
        <scheme val="minor"/>
      </rPr>
      <t xml:space="preserve"> 2209-A,</t>
    </r>
    <r>
      <rPr>
        <sz val="11"/>
        <color rgb="FFFF0000"/>
        <rFont val="Calibri"/>
        <family val="2"/>
        <charset val="162"/>
        <scheme val="minor"/>
      </rPr>
      <t xml:space="preserve"> </t>
    </r>
    <r>
      <rPr>
        <sz val="11"/>
        <color rgb="FF000000"/>
        <rFont val="Calibri"/>
        <family val="2"/>
        <charset val="162"/>
        <scheme val="minor"/>
      </rPr>
      <t>BAP projelerinde görev almaları sağlanacaktır</t>
    </r>
  </si>
  <si>
    <t>Stratejik Plan Raporunun sistemden alınması sağlanacaktır.</t>
  </si>
  <si>
    <t>Müdürlüğümüz tarafından yılıln ilk  6 ayında, 1 adet dersliği 150 kişilik akıllı projeksiyon destekli  bir derslik ve 1 Adet 20 kişilik teknoloji tabanlı sistemle desteklenen bilgisayar Laboratuvarı okulumuza kazandırılmıştır.</t>
  </si>
  <si>
    <t>GERÇEKLEŞTİ</t>
  </si>
  <si>
    <t>2023-2024 Bahar yarı yılı sonunda Üniversite Sanayi işbirliği kapsamında Araştırma projelerinde 52 öğrenci yer almıştır. 2024 yılının ikinci yarı yılında 70 öğrenci hedefine ulaşılması planlanmaktadır.</t>
  </si>
  <si>
    <t>2024 yılının ilk yarı yılındaWOS Core Collection kapsamında taranan dergilerde 5 yayın yapılmıştır.</t>
  </si>
  <si>
    <t>GERÇEKLEŞMEDİ</t>
  </si>
  <si>
    <t>2024 yılının ilk yarı yılındailgili endeksli dergilerdeki Q1  yayın sayısı 2'dir.</t>
  </si>
  <si>
    <t>Proje İhale tamamlanmış olup sözleşme aşamasında</t>
  </si>
  <si>
    <t>%97 seviyesinde</t>
  </si>
  <si>
    <t>%50 seviyesinde</t>
  </si>
  <si>
    <t>%100 tamamlandı</t>
  </si>
  <si>
    <t xml:space="preserve">C.S.B tarafında ihale aşamasında </t>
  </si>
  <si>
    <t>%90 seviyesinde</t>
  </si>
  <si>
    <t xml:space="preserve">Bilgi İşlem Dairesi Başkanlığı  ve Uzaktan Eğitim Merkezi ile görüşmeler devam etmektedir. </t>
  </si>
  <si>
    <t>Araştırma mimarisi yapılandırılmaktadır.</t>
  </si>
  <si>
    <t xml:space="preserve">Enstitü Müdürü tarafından Enstitü Kurulu 
toplantısında Anabilim Dalı Başkanlarına 
gerekli açıklamalarda bulunulmuştur. </t>
  </si>
  <si>
    <t>Öğrenci Otomasyon Sisteminden mevcut
 öğrencilerimize anket linki gönderilmiştir.</t>
  </si>
  <si>
    <t>Daha gerçekçi ve kapasiteye uygun 
kontenjanlar belirlenmeye başlandı.</t>
  </si>
  <si>
    <t xml:space="preserve">Danışmanlarla daha sıkı irtibat kuruldu ve bu yönde
 danışmanlık hizmet rehberi yenilenmesi
 çalışmaları başlatıldı. </t>
  </si>
  <si>
    <t xml:space="preserve">Araştırma mimarisi yapılandırılmaktadır. 
</t>
  </si>
  <si>
    <t>Ancak 2024 yılının ikinci yarısında yapılacaktır.</t>
  </si>
  <si>
    <t xml:space="preserve">Çeşitli duyurulara rağmen ekonomik sebeplerle
başvuru sayısı azılmıştır. Üniversite Tanıtım 
Ofisiyle işbirliği yapılarak daha kapsamlı bir 
tanıtım gerçekleştirilmesi planlanmaktadır. </t>
  </si>
  <si>
    <t xml:space="preserve">Üniversitemizde çıkarılan Yönerge doğrultusunda Enstitü Müdürü tarafından Enstitü Kurulu 
toplantısında Anabilim Dalı Başkanlarına 
gerekli açıklamalarda bulunulmuştur. 
 </t>
  </si>
  <si>
    <t xml:space="preserve">Bazı Anabilim Dallarında ilave kontenjan sağlandı. </t>
  </si>
  <si>
    <t xml:space="preserve">Tanıtım ve Enstitünün İngilizce web sayfası yeniden düzenlenmesi
 çalışması devam etmektedir. </t>
  </si>
  <si>
    <t xml:space="preserve">Üniversitemiz Senatosunca karar çıkarılmış ve 
Üniversitemiz Lisansüstü Eğitim-Öğretim ve Sınav
 Yönetmeliği taslağına da eklenmiştir.  </t>
  </si>
  <si>
    <t xml:space="preserve">Bu katogoride yayın yapan bulunmadığından 
takdir belgesi verilememiştir. </t>
  </si>
  <si>
    <t>Anket geliştirme çalışmaları yapılacaktır.</t>
  </si>
  <si>
    <t xml:space="preserve">Üniversite tarafından idari personele anket yapılmıştır. </t>
  </si>
  <si>
    <t xml:space="preserve">2024-2025 Güz Dönemi itibariyle yıllık olarak yapılacaktır. </t>
  </si>
  <si>
    <t xml:space="preserve">Enstitü Müdürü tarafından Enstitü Kurulu 
toplantısında Anabilim Dalı Başkanlarına 
gerekli açıklamalarda bulunulmuştur. Ayrıca mevcut olanların düzenli yürütülmesi takip edilmektedir. </t>
  </si>
  <si>
    <t xml:space="preserve">Teşvik edildi. 2024 yılı sonuna kadar
 gerçekleştirilmesi hedeflenmiştir. </t>
  </si>
  <si>
    <t>2024 yılı sonuna kadar yapılması hedeflenmektedir.</t>
  </si>
  <si>
    <t>Enstitü Kurulunda görüşülmüş henüz proje çıkarılmamıştır. 
 2024 yılı sonuna kadar yapılması hedeflenmektedir.</t>
  </si>
  <si>
    <t>Üniversitemiz Kalite Ofisi tarafından anılan anketin yapılacağı bilindiğinden Birimimizce yapılmadı. Ağustos 2024 ayı içerisinde online sistemden yapılması planlandı</t>
  </si>
  <si>
    <t>İdari Personel memnuniyet anketine 34 personel katıldı ve %64 oranında memnuniyet olduğu tespit edildi</t>
  </si>
  <si>
    <t>PROLİZ OBS mezun sistemine aktarılan mezun sayısı önlisans / lisans 100%</t>
  </si>
  <si>
    <t>Sürdürülebilir Öğretme ve Öğrenme Merkezi olarak 2024 yılı ilk yarısı Ocak-Haziran arası yapılan etkinliklere toplamda 2084 kişi katılmıştır. Düzenlenen etkinlikler ve katılımcı sayıları aşagıda belirtilmiştir. 
Duyguların Yönetilmesi  Katılımcı Sayısı: 49
Atılganlık  Katılımcı Sayısı: 18
Yapay Zeka Okuryazarlığı ve Üretkenlik: Etik Sorumluluklar ve Dijital Gelecek  Katılımcı Sayısı: 45
Nöropazarlama Yaklaşımları ve Tüketici Deneyimi  Katılımcı Sayısı: 32
Yetenekli Kız Çocuklarını STEM Kariyerine Adım Atmak için Cesaretlendirmek   Katılımcı Sayısı: 42
Uluslararası Dergilerde Yayın Yapma Süreci Katılımcı Sayısı: 51
Akademik Etik ve İntihal Katılımcı Sayısı: 36
Dijital Dönüşüm Çağında Yapay Zekânın Dayanılmaz Hafifliği  Katılımcı Sayısı: 25
Akademik Başarıya Giden Yol  Katılımcı Sayısı: 42
Öğretimsel Oyunlaştırma Katılımcı Sayısı: 65
Eğitimde Sayısal Dönüşüm: Yıkımın Ötesinde Katılımcı Sayısı: 22
Eğitimde Eleştirel Yaklaşımlar-Eleştirel Pedagoji Katılımcı Sayısı: 55
Eğitsel Değerlendirme Tasarımı ve E-Değerlendirme Katılımcı Sayısı: 19
Yükseköğretimde Sürdürülebilir Kalkınma Amaçlı Dönüşüm İçin Eğitimde Adalet Yaklaşımı Katılımcı Sayısı: 22
1. Akademik Oryantasyon Katılımcı Sayısı: 89
2. Akademik Oryantasyon Katılımcı Sayısı: 92
Teknoloji Mentorluk Programı Sayısı: 16
Ders Tasarım Atöylesi Katılımcı Sayısı: 18
Öğretim Gözlem Katılımcı Sayısı:6
Akademik Akran Destek Katılımcı Sayısı: 1340 katılımcı</t>
  </si>
  <si>
    <t>Üniversitemiz Rektörlük ve ardından YÖK kararının alınması gerekmektedir.</t>
  </si>
  <si>
    <t>Sınırlı sayıda bulunan akademik personelin yoğun ders yükü olması nedeniyle araştırmaya yeteri kadar eğilim yapılamamıştır.</t>
  </si>
  <si>
    <t>Yılın 2. yarısında planlanacaktır.</t>
  </si>
  <si>
    <t>1-Genç Yeşilay Topluluğu- 18 Aralık 2023 "Çocuklukta Yaşanan İhmal ve İstismarın Bağımlılık Üzerine Etkisi" konulu seminer etkinliği
2-Genç Yeşilay Topluluğu- 02/06 Ekim 2023 "Bağımlılıkla ilgili farkındalık yaratmak amacıyla stant açma" etkinliği</t>
  </si>
  <si>
    <t>* 9 farklı branşta toplam 1.090 sporcunun katıldığı 41 inci Spor Şenliği gerçekleştirilmiştir. antrenör, idareci ve seyircilerin katılımıyla yaklaşık 2500 kişi Spor Şenliğin takipçisi olmuştur.
* 18 Branşta 86 kadın, 192 erkek sporcu olmak üzere toplamda 192 öğrencimiz Türkiye Üniversite Sporları Federasyonunun düzenlediği turnuvalarda Üniversitemizi temsil etmiştir.</t>
  </si>
  <si>
    <t>1-İnsansız Hava Araçları Topluluğu- 10 takım ile Teknofest Yarışmalarına katılım sağlamıştır.
2-Otomotiv Topluluğu- 2 takım ile Teknofest Yarışmalarına katılım sağlamıştır.
3-Robot Topluluğu- 2 takım ile Teknofest Yarışmalarına katılım sağlamıştır.
4-Makina Topluluğu- 2 takım ile Teknofest Yarışmalarına katılım sağlamıştır.</t>
  </si>
  <si>
    <t>Kalite Koordinatörlüğü tarafından paylaşılan herhangi bir anket sonucu bulunmamaktadır.</t>
  </si>
  <si>
    <t>Sıhhiye Kafeteryalarında ISO 22000 eğitimlerinin ve aynı şekilde HACCP kapsamındaki tadilatların bir kısmı tamamlanmıştır.</t>
  </si>
  <si>
    <t>Nakitsiz Kampüs çalışmaları üst yönetim ve Bilgi İşlem Daire Başkanlığıyla koordineli bir şekilde yürütülmeye devam etmektedir. Söz konusu projeye ilişkin genel çerçevelerin belirlendiği Şartname aşamasına geçilmiştir.</t>
  </si>
  <si>
    <t>Üniversitemizde; öğrenci toplulukları tarafından Akademik Personelin katıldığı;                                                                                                  64 Konferans/Seminer                                                                                               6 Söyleşi                                                                                                                                      4 Sportif Faaliyet/Turnuva                                                                                            1 Çalıştay etkinliği düzenlenmiştir.</t>
  </si>
  <si>
    <t>Kalite Koordinatörlüğü tarafından paylaşılan Akademik personele ilişkin herhangi bir anket sonucu bulunmadığı için yapılan menü ve hizmet kalitesi iyileştirme çalışmalarına ilişkin veriler bulunmamaktadır.</t>
  </si>
  <si>
    <t>Personel Daire Başkanlığı'nın Üniversitemiz geneli için düzenlemeyi planladığı hizmet içi eğitimler beklenmektedir.</t>
  </si>
  <si>
    <t>Kriter beelirleme çalışmaları devam etmektedir.</t>
  </si>
  <si>
    <t>Proje aşamasında.</t>
  </si>
  <si>
    <t>1-Engelsiz Hacettepe Topluluğu- 11 Aralık 2023 " Özel Gereksinimli Çocukların Ailelerinin Yaşadığı Süreçler" konulu seminer etkinliği
2- Engelsiz Hacettepe Topluluğu- 23 Aralık 2023 " Başak Öztürk Özel Eğitim ve Rehabilitasyon Merkezi'nde Özel Gereksinimli Bireylerle Yılbaşı Etkinliği"
3-Medisep Topluluğu- 27 Ekim 2023 İşaret Dili Eğitmeni Bülent TEKİN ile "Mesleki İşaret Dili Eğitim Etkinliği" 
4-Gönüllülük Topluluğu- 22 Mayıs 2023 "İşaret Dili Atölyesi" Etkinliği
5-Müzik Oyun ve Deneme Topluluğu- 30 Ekim 2023 "Ankara Bilge Hayatlar Huzurevi ve Yaşlı Bakım Merkezi'ne Ziyaret ve Müzik Dinletisi" Etkinliği</t>
  </si>
  <si>
    <t>Engelli öğrencilerimizin üniversite hayatına katılımlarını arttırmaya yönelik olarak akran desteği programı uygulanmış ve 6 öğrencimiz kısmi zamanlı çalışma programında çalıştırılmıştır.</t>
  </si>
  <si>
    <t>Hacettepe Üniversitesi Fen ve Mühendislik Fakültelerinde Öğrenim Gören Kadın Öğrencilerin STEM Kariyeri ile Toplumsal Cinsiyete İlişkin Tutum ve Sorunlarının İncelenmesi” AraştırmasıAraştırma Hacettepe Üniversitesi Kadın Sorunları Araştırma ve Uygulama Merkezi (HÜKSAM) tarafından planlanmış ve yürütülmektedir. Hacettepe Üniversitesi Mühendislik (Bilgisayar Mühendisliği, Çevre Mühendisliği, Elektrik-Elektronik Mühendisliği, Endüstri Mühendisliği, Fizik Mühendisliği, Geomatik Mühendisliği, Gıda Mühendisliği, İnşaat Mühendisliği, Jeoloji Mühendisliği, Hidrojeoloji Mühendisliği, Kimya Mühendisliği, Maden Mühendisliği, Makine Mühendisliği, Nükleer Enerji Mühendisliği, Yapay Zeka Mühendisliği) ve Fen Fakülteleri’nde (Aktüerya Bilimleri Bölümü, Biyoloji Bölümü, İstatistik Bölümü, Kimya Bölümü, Matematik Bölümü) eğitim gören kadın öğrenciler araştırma kapsamındadır. Araştırmanın yürütülmesi için Hacettepe Üniversitesi Sosyal ve Beşeri Bilimler Araştırma Etik Kurulu’ndan onay alınmış olup, veri toplama 16.07.2024 tarihinde sonlandırılmıştır. Veriler elektronik anket olarak toplanmış olup verilerin analizi sürecine geçilmiştir.
Araştırmanın kısa erimli amaçları aşağıdaki gibidir:a)Hacettepe Üniversitesi Fen ve Mühendislik Fakültelerinde öğrenim görmekte olan kadın öğrencilerin toplumsal cinsiyete ilişkin tutumlarının ve ilişkili faktörlerin belirlenmesib)Hacettepe Üniversitesi Fen ve Mühendislik Fakültelerinde öğrenim görmekte olan kadın öğrencilerin STEM alanlarına ilişkin yaşadıkları sorunların ve ilişkili faktörlerin belirlenmesic)Hacettepe Üniversitesi Fen ve Mühendislik Fakültelerinde öğrenim görmekte olan kadın öğrencilerin kariyer seçimleri ile ilişkili faktörlerin belirlenmesi
Araştırmanın orta ve uzun erimli amaçları işe şu şekildedir: a)STEM alanlarında öğrenim gören kadın öğrencilerin eğitim ve istihdamları konusunda yaşadıkları sorunlara ve kaygılarına ilişkin literatüre kanıta dayalı veri sağlanmasıb)Kadın öğrencilerin STEM alanlarındaki durumlarının iyileştirilmesine yönelik yürütülecek politika ve çalışmalara öneride bulunulması</t>
  </si>
  <si>
    <t>Hacettepe Üniversitesi Seçmeli Dersler Koordinatörlüğü ders havuzunda yer alan “SEC 272 Toplumsal Cinsiyet ve Beden Sosyolojisi” dersi hem Güz hem de Bahar Dönemlerinde bir dönem Beytepe yerleşkesinde diğer dönem Sıhhiye Yerleşkesinde açılmaktadır. Ders kapsamında HÜKSAM YK üyeleri her hafta bir ders konusunu anlatmaktadır. Derste kaynak kitap olarak yine HÜKSAM YK üyelerinin yazdıkları ve Hacettepe Üniversitesi açık erişimde olan “Toplumsal Cinsiyet Eşitliği” kitabı kullanılmaktadır. Dersin kaynak kitabına erişim için:https://huksam.hacettepe.edu.tr/Turkce/toplumsal_cinsiyet_esitligi250122.pdfBunun dışında HÜKSAM YK üyelerinin lisans ve yüksek lisans düzeyinde vermekte olduğu birçok derste toplumsal cinsiyet eşitliği konusu ders içeriğinde yer almaktadır.</t>
  </si>
  <si>
    <t>Söz konusu faaliyet için çalışmalar Üniversitemiz Cinsel Tacize ve Cinsel Saldırıya Karşı Koruma ve Destek Komisyonu tarafından yürütülmektedir ve çalışmalar halen devam etmektedir. Bu kapsamda;- Yıl içinde daha önce Komisyon tarafından hazırlanan tanıtıcı afişlerin çoğaltılarak her iki kampüste asılması kararı alınmıştır. - Üniversitemiz öğrenci topluluklarından olan Hacettepe Üniversitesi Kadın Çalışmaları Topluluğu (HÜKÇAT) ile Komisyonun işbirliği devam etmekte olup HÜKÇAT etkinliği olarak Beytepe Kampüsünde öğrencilere komisyon tanıtımı yapılmıştır.- Komisyon üyesi öğretim üyeleri konu ile ilgili olarak vermiş oldukları derslerde Komisyonla ilgili bilgi paylaşımında bulunmaya devam etmektedir. - Komisyon yeni dönemde Toplumsal Cinsiyet Eşitliği Eylem Planı doğrultusunda her iki kampüste tanıtım ve farkındalık çalışmalarını devam ettirecektir.</t>
  </si>
  <si>
    <t>Derslik temini ile ilgili Üniversite üst yönetimi ile görüşmelerimiz devam etmektedir.</t>
  </si>
  <si>
    <t>2023-2024 Güz ve Bahar yarıyılları sonunda öğrencilere anket verilerek memnuniyet oranları tespit edilmiştir.</t>
  </si>
  <si>
    <t xml:space="preserve"> 2023-2024 eğitim öğretim yılında Birim öğrenci temsilcileriyle düzenli toplantılar yapılmıştır.</t>
  </si>
  <si>
    <t>Yabancı uyruklu hoca istihdamı için yabancı uyruklu hocalarla görüşmeler yapılmıştır ve üç yabancı uyruklu hocanın işa alım süreçleri başlatılmış, başvuru formları Üniversitemizin ilgili komisyonuna gönderilmiştir.</t>
  </si>
  <si>
    <t>İkili anlaşmalar kapsamında Yüksekokulumuzda eğitim almak üzere öğrenci kabulü henüz olmamıştır, görüşmelereimiz devam etmektedir.</t>
  </si>
  <si>
    <t>Öğretim görevlilerin bilimsel etkinliklere katılımını teşvik etmek üzere olası maddi destek imkanları gözden geçirimektedir.</t>
  </si>
  <si>
    <t>2023-2024 Güz ve Bahar yarıyılları sonunda öğretim görevlilerine anket verilerek memnuniyet oranları tespit edilmiştir.</t>
  </si>
  <si>
    <t>Yabancı dil öğretimine verilen önemin arttırılmasına yönelik tanıtım ve işbirliği çabalarımız devam etmektedir.</t>
  </si>
  <si>
    <t>Yüksekokulumuz öğretim görevlileri tarafından sürdürülebilir kalkınma hedeflerine uygun 13 adet ders kitabı yazılmıştır, bunlardan üçü 2023-2024 eğitim öğretim yılında basılmıştır.</t>
  </si>
  <si>
    <t>Sürdürülebilir kalkınma hedeflerini ön planda tutan program çıktılarıyla uyumlu ek etkinlikler henüz gerçekleştirilmemiştir.</t>
  </si>
  <si>
    <t>Öğrencilerimiz sosyal sorumluluk projelerine katılmaya teşvik edilmektedirler ancak sosyal sorumluluk projelerine katılan öğrencimiz bulunmamaktadır.</t>
  </si>
  <si>
    <t>Nokia, İşkur ve  AileTüketici Topluluğu 
etkinliklerine sırasıyla 73, 15, 50
olmak üzere toplam 138 öğrenci katılmıştır.</t>
  </si>
  <si>
    <t xml:space="preserve">"İş Hayatındaki Yeni Mezunlar" röportaj serisine ait 3 adet paylaşım KARMER Instagram hesabımızdan (hukarmer) yayınlanmıştır. </t>
  </si>
  <si>
    <t xml:space="preserve">Hacettepe Kariyer Fuarı 7-8 Mart’ta  Beytepe Tunçalp Özgen Kongre ve Kültür Merkezi’nde,  ‘’Lider Kadınlar’’ konseptiyle Kariyer Merkezimiz ve öğrenci topluluklarının iş birliğiyle düzenlenmiştir. Fuarımızdaki Şirket Sayısı: 174
Fuara Sponsor Firma Sayısı: 39
Fuarımız tüm üniversite öğrencilerine açık olup toplam 12.492 ziyaretçi yararlanmıştır.
</t>
  </si>
  <si>
    <t>22 Nisan - 06 Mayıs 2024 tarihleri arasında Cumhurbaşkanlığı Uzaktan Eğitim Kapısı üzerinden 14 Aday Memurun Temel Eğitim Programı düzenlenmiştir. Üniversitemiz çalışanlarına yönelik eğitimler planlanmış ancak henüz gerçekleştirilmemiştir.</t>
  </si>
  <si>
    <t>Güncel eğitim konuları belirlenip katılımları sağlanacaktır.</t>
  </si>
  <si>
    <t>Başkanlığımızda dezavantajlı 5 personel çalışmaktadır. (5*31.718,00TL (Ör.Ekgöstergesiz maaş)) Hizmetlerimize ulaşım konusunda zorluk yaşamamaktadırlar. Bütçeden engelli personel için ayrılan bir ödenek bulunmamaktadır.</t>
  </si>
  <si>
    <t>Başvuru olmamıştır.</t>
  </si>
  <si>
    <t xml:space="preserve">1 adet yayın yapılmıştır. </t>
  </si>
  <si>
    <t>20 adet yayın vardır.</t>
  </si>
  <si>
    <t xml:space="preserve">1 adet proje mevcuttur. </t>
  </si>
  <si>
    <t>Postmortem Morfolojik İncelemeler
   Tezsiz YL açıldı (26 Haziran 2024)</t>
  </si>
  <si>
    <t xml:space="preserve">2024-2025 Güz Dönemi için planlanmıştır. </t>
  </si>
  <si>
    <t>Bir önceki anket sonuçlarına 
göre Danışman Eğitimi Çalıştayı düzenlenmiştir.</t>
  </si>
  <si>
    <t xml:space="preserve">Program teklifleri üzerinde çalışmalara
 devam edilmektedir. Henüz eğitim komisyonuna
 teklif verilmemiştir. </t>
  </si>
  <si>
    <t>3 Mart 2024'te 7. Farmasötik Gelişim günlerinde enstitü tanıtımı yapılmıştır. 15 Mayıs 2024' te 'Kariyer gelişiminde Lisansüstü Eğitimin Yeri: Hacettepe Üniversitesi Olanakları' isimli sunu Mezun Oluyorum 2024 etkinliğinde yapılmıştır.</t>
  </si>
  <si>
    <t>Son 6 içerisinde enstitümüze bildirilen
 bir başarı olmamıştır.</t>
  </si>
  <si>
    <t>Analitik Kimya, Nörolojik ve PsikiyatrikTemel Bilimler
 Ana bilim dalları ile disiplinler arası ve uluslararası programlar açılması için çalışmalar ve toplantılar yapılmıştır.</t>
  </si>
  <si>
    <t xml:space="preserve">Hacettepe Ü. Bologna koordinatörlüğünün
 yönettiği süreçte Enstitümüz programlarımızın teknik açıdan akran değerlendirilmesi yapılmıştır. </t>
  </si>
  <si>
    <t xml:space="preserve">Hacettepe Ü. Bologna koordinatörlüğünün
 yönettiği süreçte Enstitümüz programlarımızın teknik açıdan akran değerlendirilmesi ve buna göre düzenlemeler yapılmıştır. </t>
  </si>
  <si>
    <t>Erasmus Mundus kapsamında uluslararası bir program teklifi üzerinde çalışmalar devam etmektedir.</t>
  </si>
  <si>
    <t xml:space="preserve">Güncellemeler, düzenli olarak yapılmaktadır. </t>
  </si>
  <si>
    <t xml:space="preserve">Düzenli olarak duyurulmaktadır. </t>
  </si>
  <si>
    <t>Gelen her evrak kontrol edilmekte ve tüm başvurular, SBE Sistemine girilmektedir.</t>
  </si>
  <si>
    <t>HÜ Kütüphaneleri, faaliyetle ilgili olarak APC desteğini genişletmiştir.</t>
  </si>
  <si>
    <t xml:space="preserve">Hacettepe Üniversitesi Lisanüstü Eğitim Komisyonunda gündeme getirilmiş olup, süreç devam etmektedir. </t>
  </si>
  <si>
    <t>Devamlı olarak kontroller yapılmaktadır.</t>
  </si>
  <si>
    <t>Danışman Eğitimi Çalıştayında bu
 konu ele alınmış ve danışmanlara bilgi verilmiştir.</t>
  </si>
  <si>
    <t>BAP kapsamlı proje başvuru tarihleri hatırlatması hem websitemizden duyurulmuş, hem de prens sisteminden mesaj gönderilmiştir</t>
  </si>
  <si>
    <t xml:space="preserve">Hacettepe Üniversitesi Lisanüstü Eğitim Komisyonunda gündeme getirilmiş olup, süreç devam etmektedir. 
</t>
  </si>
  <si>
    <t xml:space="preserve">Gelen her evrak kontrol edilmekte ve tüm başvurular, SBE Sistemine girilmektedir.
</t>
  </si>
  <si>
    <t xml:space="preserve">Bir anabilim dalı, altyapı proje başvurusunda bulunmuştur
</t>
  </si>
  <si>
    <t xml:space="preserve"> E posta ile bilgilendirme yapılmıştır.  </t>
  </si>
  <si>
    <t xml:space="preserve">Çalışmalar devam etmektedir. </t>
  </si>
  <si>
    <t xml:space="preserve">Hacettepe Üniversitesi BHİM tarafından hali hazırda düzenli duyurular yapılmaktadır. </t>
  </si>
  <si>
    <t>Kök Hücre Bilimleri Anabilim Dalımız tarafından toplantılar düzenlenmiştir.</t>
  </si>
  <si>
    <t xml:space="preserve">Sözel teşvikler sağlanmakta ancak resmi olarak bir süreç yürütülmemiştir. </t>
  </si>
  <si>
    <t xml:space="preserve">Düzenli olarak PRENS sisteminden e-posta ile duyurulmaktadır. </t>
  </si>
  <si>
    <t xml:space="preserve">Düzenlemiş olduğumuz Danışman Eğitimi Çalıştayı sonrasında  akademik personelimize yönelik memnuniyet anketi yapılmıştır. Sonuçlar raporlanmıştır. </t>
  </si>
  <si>
    <t xml:space="preserve">Anket çıktısı temelli düzenlemeler planlanmıştır. </t>
  </si>
  <si>
    <t xml:space="preserve">Anket yapılmış ve sonuçlar paylaşılmıştır. </t>
  </si>
  <si>
    <t xml:space="preserve">Görüş ve öneriler doğrultusunda fiziki alan iyileştirmesi ve görev dağılımı düzenlemeleri yapıldı.  </t>
  </si>
  <si>
    <t xml:space="preserve">BAP Koordinasyon Birimi tarafından desteklenen araştırma altyapısı projesi bulunmamaktadır. </t>
  </si>
  <si>
    <t xml:space="preserve">Kazakistan Almatı Abay Devlet Üniversite'si ile yapılan işbirliği protokol çerçevesinde 2 doktora öğrencisi staj yapmışlardır. </t>
  </si>
  <si>
    <t>Uluslararası kurumlar ile eğitim ve araştırma  amaçlı işbiriliği yapan 2 araştırmacı bulunmaktadır.</t>
  </si>
  <si>
    <t xml:space="preserve">Açık ve uzaktan eğitim yöneteleriyle desteklenen program yoktur. </t>
  </si>
  <si>
    <t xml:space="preserve">Anket çalışması sürdürülmektedir. </t>
  </si>
  <si>
    <t>2 KİŞİ</t>
  </si>
  <si>
    <t xml:space="preserve">Akademik perosenel memnuniyeti çalışmaları devam etmektedir. </t>
  </si>
  <si>
    <t xml:space="preserve">İdari perosenel memnuniyeti çalışmaları devam etmektedir. </t>
  </si>
  <si>
    <t xml:space="preserve">Sürdürülebilir Katkınma Amaçlarına katkı oranı bulunmamaktadır. </t>
  </si>
  <si>
    <t xml:space="preserve">Kamu Kurum ve Kuruluşları ve sivil toplum örgütleri ile ortak yapılan proje bulunmamaktadır. </t>
  </si>
  <si>
    <t xml:space="preserve">Milli Eğitim Bakanlığı, Ankara Üniversitesi ve İstanbul Teknoloji Üniversite'sinde görevlendirilen 3 personel bulunmaktadır. </t>
  </si>
  <si>
    <t xml:space="preserve">"3 Mart 1924 Yasalarının 100. Yılı Sempozyumu"  halka  açık faaliyet  sayısı bulunmamaktadır. </t>
  </si>
  <si>
    <t xml:space="preserve">Öğrenciler tarafından gerçekleştirilen sosyal  sorumluluk projesi bulunmamaktadır. </t>
  </si>
  <si>
    <t>Dekanlığımız tarafından FEDEK kapsamında hazırlanmış ve Etik Komisyon izinleri alınmış memuniyet anketleri (mezun ve aktif öğrenciler için) 27 Şubat 2024 tarihinde Bölümlerimizin kullanımına sunulmuştur.</t>
  </si>
  <si>
    <t>2023-2024 eğitim öğretim yılında;
Yandal mezun sayısı: 37
Çift Anadal mezun sayısı: 19
Toplam mezun sayısı: 946
Oran: 56/946</t>
  </si>
  <si>
    <t>25 Mart 2024 tarihinde yapılan Fakülte Kurulu Toplantısında Akreditasyon konusunda bilgilendirme ve akredite olmayan Bölümlerin teşvik edilmesi gündemi ile toplanıldı. 24 Mayıs 2024 tarihinde Fakültemiz Bölümleri ile "Akreditasyon Süreci Deneyim Paylaşımı" toplantısı yapılmıştır. 03-05 Mart 2024 tarihleri arasında FEDEK Akreditasyon Takımının yapmış olduğu ara ziyaret kapsamında Fakültemiz Alman Dili ve Edebiyatı, Arkeoloji ve Sosyoloji Bölümleri 3'er yıl süre ile akredite edilmiştir.</t>
  </si>
  <si>
    <t>2024 yılı henüz tamamlanmadığı için Akademik Birim verileri sisteme yüklenmemiştir.</t>
  </si>
  <si>
    <t xml:space="preserve">Fakültemiz Psikoloji Bölümünün lisans düzeyinde öğrencilerin TÜBİTAK 2209-A Üniversite Öğrencileri Araştırma Projeleri Destekleme Programı kapsamında ve Psikoloji Bölümünde okutulan araştırma projelerinde yer almaya teşvik edici dersler kapsamında yürütülen Münferit Araştırma Projelerinde görev almışlardır. Söz konusu dersler aşağıda belirtilmiştir.
PSL333               BİLİŞSEL PSİKOLOJİDE ARAŞTIRMA VE UYGULAMA-I
PSL334               BİLİŞSEL PSİKOLOJİDE ARAŞTIRMA VE UYGULAMA-II
PSL337               İŞ VE ÖRGÜT PSİKOLOJİSİNDE ARAŞTIRMA VE UYGULAMA-I
PSL338               İŞ - ÖRGÜT PSİKOLOJİSİNDE ARAŞTIRMA VE UYGULAMA-II  
PSL339               KLİNİK PSİKOLOJİDE ARAŞTIRMA VE UYGULAMA-I
PSL340               KLİNİK PSİKOLOJİDE ARAŞTIRMA VE UYGULAMA-II   
PSL341               SOSYAL PSİKOLOJİDE ARAŞTIRMA VE UYGULAMA I   
PSL342               SOSYAL PSİKOLOJİDE ARAŞTIRMA VE UYGULAMA II 
PSL343               YAŞAM BOYU GELİŞİMDE ARAŞTIRMA VE UYGULAMA I
PSL344               YAŞAM BOYU GELİŞİMDE ARAŞTIRMA VE UYGULAMA II 
</t>
  </si>
  <si>
    <t>2023-2024 eğitim öğretim yılında Fakültemiz bünyesinde bulunan Bölümlere toplamda 970 öğrenci yerleşmiştir.</t>
  </si>
  <si>
    <t>6 farklı Liseye Fakültemizin tanıtımı yapıldı.</t>
  </si>
  <si>
    <t>Fakültemizde Amerikan Kültürü ve Edebiyatı Bölümü ile Mütercim ve Tercümanlık Bölümü olmak üzere 2 yabancı uyruklu öğretim elemanı istihdam edilmektedir.</t>
  </si>
  <si>
    <t>72 kontenjanımız bulunmakta olup, 30 öğrenci toplamda 39 program için başvuru yapmıştır. 20 öğrencinin kabulü gerçekleşmiştir.</t>
  </si>
  <si>
    <t>Hacettepe Üniversitesi Ödül Yönergesine uygun olacak şekilde bir ödüllendirme sistemi tasarlanmaktadır.</t>
  </si>
  <si>
    <t>Stratejik Plan Birim Eylem Planı çerçevesinde "Kamu Kurum ve Kuruluşları ve Sivil Toplum Örgütleri ile ortak yapılan proje sayısı", "Uluslararası Kurumlar ile eğitim ve araştırma amaçlı iş birliği yapan araştırmacı sayısı", "Ulusal ve Uluslararası katılımlı araştırma iş birliği projelerinin sayısı" göstergeleri kapsamında 01 Nisan 2024 saat 14:00'de Sosyoloji Bölümü öğretim üyesi Doç. Dr. Selda TAŞDEMİR AFŞAR tarafından "Araştırmacılara Yönelik Proje Döngüsü Yönetimi: Kısa Bir Giriş" adlı zoom üzerinden bir eğitim semineri verilmiştir.</t>
  </si>
  <si>
    <t>12-14 Haziran 2024 tarihleri arasında Sürdürülebilir Öğretme Ve Öğrenme Merkezi tarafından yapılan Akademik Oryantasyon programına araştırma görevlilerimiz katılmışlardır.</t>
  </si>
  <si>
    <t>Stratejik Plan Birim Eylem Planı çerçevesinde "Bilimsel Araştırma Projeleri Koordinasyon Birimi (BAP) tarafından desteklenen araştırma projelerinin sayısı" göstergesini gerçekleştirmek amacıyla BAP tarafından 29 Mart 2024 Cuma günü saat 14:00'de çevrimiçi bir seminer düzenlenmiştir.</t>
  </si>
  <si>
    <t>Fakültemizin farklı Bölümlerinde görev yapan 28 öğretim elemanına Fakülte bütçe olanakları çerçevesinde destek verilmiştir.</t>
  </si>
  <si>
    <t>Fakültemiz Psikoloji Bölümünden Dr. Öğr. Üyesi Şule SELÇUK'un 1 çalışması bulunmaktadır.
 (Buchanan, C. M., Glatz, T., Selçuk, Ş., Skinner, A. T., Lansford, Al-Hassan, S. M., J. E., Bacchini, D., Bornstein, M. H., Chang, L., Deater-Deckard, K., Di Giunta, L., Dodge, K. A., Gurdal, S., Liu, Q., Long, Q., Oburu, P., Pastorelli, C., Sorbring, E., Tapanya, S., Steinberg, L., Uribe Tirado, L. M., Yotanyamaneewong, S., Peña Alampay, L. (2023). Developmental trajectories of parental self-efficacy as children transition to adolescence in nine countries: Latent growth curve analyses. Journal of Youth and Adolescence. https://doi.org/10.1007/s10964-023-01899-z)</t>
  </si>
  <si>
    <t>Akademik Personel Memnuniyet Anketi hazırlama çalışmaları devam etmektedir.</t>
  </si>
  <si>
    <t>İdari Personel Memnuniyet Anketi hazırlama çalışmaları devam etmektedir.</t>
  </si>
  <si>
    <t>Sosyoloji Bölümümüz tarafından (Prof. Dr. Birsen ŞAHİN KÜTÜK danışmanlığında) «Sürdürülebilir Şehirler ve Topluluklar» kapsamında yapılması planlanan projenin hazırlık çalışmaları devam etmektedir.</t>
  </si>
  <si>
    <t>Fakültemiz Psikoloji Bölümü Dr. Öğr. Üyesi T.C. Aile ve Sosyal Politikalar Bakanlığında Bakan Danışmanı olarak görevlendirilmiştir. Fakültemiz Bilgi ve Belge Yönetimi Bölümü öğretim üyelerinden Güleda DOĞAN, Zehra TAŞKIN ve Yurdagül ÜNAL TÜBİTAK ULAKBİM'de görevlendirilmişlerdir. Ayrıca Psikoloji Bölümü öğretim üyesi Prof. Dr. Zehra UÇANOK Munzur Üniversitesinde, Tarih Bölümü öğretim üyelerinden Doç. Dr. Erkin EKREM Ankara Üniversitesinde, Prof. Dr. Fatih YEŞİL ve Prof. Dr. Mehmet ÖZDEN Milli Savunma Üniversitesinde ders vermek üzere görevlendirilmişlerdir.</t>
  </si>
  <si>
    <t>Fakültemiz Bölümleri tarafından yapılan faaliyetler web sayfalarından paylaşılmaktadır.
Bkz. https://ake.hacettepe.edu.tr/</t>
  </si>
  <si>
    <t>20 Mart 2024 tarihinde "Nasıl Fark Yarattık" isimli söyleşi gerçekleştirilmiştir.
Bkz. https://edebiyat.hacettepe.edu.tr/</t>
  </si>
  <si>
    <t>2024/2025 Güz yarıyılı için kontenjanlarımız açılmış olup, programlarla ilgili gerekli güncellemeler yapılmıştır.</t>
  </si>
  <si>
    <t>Nisan 2024 tarihinde tüm programlarımızda akran değerlendirmesi tamamlanmıştır.</t>
  </si>
  <si>
    <t>Programlarda bulunan öğrenciler gerekli eğitimlerden sonra projelere dahil edilmektedir.</t>
  </si>
  <si>
    <r>
      <t>Tüm lisansüstü öğrencilerimiz (17 doktora ve 4 tezli yüksek lisans</t>
    </r>
    <r>
      <rPr>
        <sz val="12"/>
        <color theme="1"/>
        <rFont val="Calibri"/>
        <family val="2"/>
        <scheme val="minor"/>
      </rPr>
      <t>) tez veya tez dışı araştırma projelerinde görev almaktadır.</t>
    </r>
  </si>
  <si>
    <t>Başvuru koşullarımıza tıp fakültesi mezunları da dahil edilerek başvuran aday sayısı artışına yönelik eylem planı gerçekleştirilmiştir.</t>
  </si>
  <si>
    <t>Enstitü ve Üniversite web sayfalarımızda gerek Enstitü gerekse projeler konusunda güncel bilgiler bulunmakla birlikte öğrenci başvurusu için tarihler aktif olarak güncellenmektedir.</t>
  </si>
  <si>
    <t>Yeni başlayan projelerde yabancı uyruklu araştırmacı ilanı verilmemiştir.</t>
  </si>
  <si>
    <t>Programımız web sayfasında mevcuttur.</t>
  </si>
  <si>
    <t>Her öğretim üyesinin yıl içinde en az adet 2 Q1 yayın yapması konusunda toplantı ile bilgilendirme yapılmıştır.</t>
  </si>
  <si>
    <t>Üniversitemiz kütüphanesi ve TUBİTAK aracılığı ile APC'si karşılanan dergilerin duyurusu enstitümüzde yapıldı.</t>
  </si>
  <si>
    <t>Birimde yapılan yayınlar 6 aylık süreçlerle takip edilmektedir.</t>
  </si>
  <si>
    <t>Nitelikli yayın sayılarının artırılması ile ilgili çalışmalarımız devam etmektedir.</t>
  </si>
  <si>
    <t>Özel sektör destekli araştırma projelerinin yapılması için düzenli toplantılarda hatırlatma yapıldı.</t>
  </si>
  <si>
    <t>Araştırma projeleri başvuruları yapılmakta olup, değerlendirme aşamasındadır. Ayrıca her hafta yapılan tıoplantılarda yeni başvurular teşvik edilmektedir.</t>
  </si>
  <si>
    <t>Henüz yapılmamıştır.</t>
  </si>
  <si>
    <t>Proje değerlendirme toplantıları yapılmaktadır.</t>
  </si>
  <si>
    <t>Öğretim Üyemiz Boston Üniversitesi Biyomedikal Mühendisliğine misafir araştırmacı olarak 2 ay 12 günlüğüne görevlendirilmiştir.</t>
  </si>
  <si>
    <t>Projelere bilimsel etkinliklere katılım bütçesi eklenmektedir. Halihazırda 5 öğrenci uluslararası toplantılara katılmıştır.</t>
  </si>
  <si>
    <t>Uluslararası işbirliği yapılan proje başvurusu henüz  yoktur.</t>
  </si>
  <si>
    <t>Akademik personele yönelik anket çalışmamız mevcuttur.</t>
  </si>
  <si>
    <t>İdari personele yönelik anket çalışmamız mevcuttur.</t>
  </si>
  <si>
    <t>Nitelikli insan, Güçlü aile, Sağlıklı toplum ekseninde insan odaklı faaliyetlerimiz devam etmektedir.</t>
  </si>
  <si>
    <t xml:space="preserve">Enstitüdeki yüksek lisans ve doktora programlarının ortak dersi olan SAY601 Fundamentals of Social Survey Methodology’nin tüm öğrencilere uzaktan verilmesi için çalışmalar 2024/2025 dönemi itibarıyla yürütülecektir. </t>
  </si>
  <si>
    <t>Bu kapsamda, DEM601 Introduction to Demographic Analysis dersinin ortak ders olması ve uzaktan verilebilmesi de  2024/2025 dönemi itibariyle sağlanacaktır.</t>
  </si>
  <si>
    <t>Google forms üzerinden, mahremiyet ilkeleri gözetilerek, ders memnuniyeti araştırması 2024/2025 sonbahar döneminde yapılacaktır.</t>
  </si>
  <si>
    <t xml:space="preserve">Mezunların sistematik bir şekilde kaydı için çalışmalar başlamış olup 2024/2025 döneminde tamamlanması planlanmaktadır. </t>
  </si>
  <si>
    <t xml:space="preserve">2023/2024 Bahar döneminde Enstitümüz doktora programlarından 2 kişi (1 Nüfusbilim + 1 Sosyal Araştırma Yöntemleri) mezun olmuştur. Mevcut kayıtlara mezunların mezuniyet sonrası çalışma alanları da dahil edilecektir. </t>
  </si>
  <si>
    <t>2024 yılı ilk döneminde Enstitümüzde yeni anabilim dalı ya da programı açılmamıştır. Halihazırda her iki anabilim dalında yer alan yüksek lisans ve doktora programlarımız disiplinlerarası niteliğe sahiptir.</t>
  </si>
  <si>
    <t>Enstitümüzde lisans programı bulunmamaktadır.</t>
  </si>
  <si>
    <t>Önümüzdeki dönemde HÜKAK ile işbirliği içinde sürecin başlatılmasına çalışılacaktır. Hacettepe Üniversitesi Bologna Koordinatörlüğü çalışmaları kapsamında ilgili dönemde tüm lisansüstü programlarımızın Akran Değerlendirmesi yapılmıştır.</t>
  </si>
  <si>
    <t>1 Ocak-18 Temmuz 2024 tarihleri arasında Enstitümüz araştırma projelerinde görev alan öğrenci sayısı 11 olarak gerçekleşmiştir. Bu öğrencilerin 9'u ilgili dönemde Hacettepe Üniversitesi öğrencisidir.</t>
  </si>
  <si>
    <t>Proje dönemlerinde Enstitümüzün tüm sosyal medya kanallarından (Instagram, Facebook, Linkedin, vb.) duyurular yapılmıştır.</t>
  </si>
  <si>
    <t xml:space="preserve">Üniversite içi ve dışı kaynaklarla gerçekleştirilen araştırma projelerinde 11 bursiyer istihdam edilmiştir. </t>
  </si>
  <si>
    <t>Sosyal medya ve çevrimiçi faaliyetler yanında Üniversitelerdeki ilgili bölümlerde sınıf içi tanıtımlar yapılmıştır. Sınıf içi tanıtımlar şu şekilde gerçekleşmiştir: 
HÜ Sosyoloji: 22.05.2024
HÜ Aktüerya: 27.05.2024
HÜ İktisat: 28.05.2024
AÜ Matematik: 24.05.2024
ODTÜ Sosyoloji: 29.05.2024
ODTÜ İktisat: 31.05.2024
ODTÜ Tarih: 27.05.2024
ODTÜ İstatistik: 27.05.2024
TED Sosyoloji: 31.05.2024
İlgili dönemde Enstitümüz lisansüstü programlarına toplam 15 kişi başvurmuştur.</t>
  </si>
  <si>
    <t>Enstitümüz lisansüstü programlarına başvurular yılda bir kere olacak şekilde güz döneminde açılmıştır.</t>
  </si>
  <si>
    <t>Önceden hazırlanmış Enstitü tanıtım videoları çevrimiçi ortamlarda/sosyal medyada tekrar sunulmuştur.</t>
  </si>
  <si>
    <t>Tanıtım günlerinde Enstitümüze de stand ayrılması önümüzdeki dönemlerde talep edilecektir. Ancak, Enstitümüzde lisans programı olmadığı için lise ve dengi okullar için tanıtım faaliyeti düzenlenmemiştir.</t>
  </si>
  <si>
    <t>Enstitümüzde halen 1 yabancı uyruklu öğrenci bulunmaktadır. Bu sayının artırılması için önümüzdeki dönemlerde YTB ile temasa geçilecektir.</t>
  </si>
  <si>
    <t>Enstitümüzde yabancı uyruklu öğrenci sayısını arttırmak amacıyla UNFPA ve UNICEF gibi uluslararası kuruluşlarla önümüzdeki dönemde görüşmeler yürütülecektir.</t>
  </si>
  <si>
    <t xml:space="preserve">WOS Core Collection kapsamında taranan dergilerde yayınlanmış yayınlar ve yazarları Enstitümüz sosyal medya hesaplarından duyurulmuştur. </t>
  </si>
  <si>
    <t>Yıl içinde Enstitü kaynaklı yayınlara toplam olarak 39 atıf yapılmıştır. Bu atıfların yüzde 43'ü Q1 dergilerde yayınlanan makaleler tarafından yapılmıştır. Önümüzdeki dönemde bunların kaçının İlk %10 luk dilimdeki dergilerden gelen atıf olduğuna ilişkin bir çalışma yapılacaktır.</t>
  </si>
  <si>
    <t>İlgili dönemde Enstitümüzün dahil olduğu araştırma projelerinin toplam (BAP, DÖNER SERMAYE, TTO, dış destekli, sektör projeleri dahil) bütçesinin büyüklüğü 9.2 milyon TL şeklinde gerçekleşmiştir. UNFPA ile işbirliğimiz sürmekte olup önümüzdeki dönemde UNICEF gibi farklı uluslararası kuruluşlarla ikili işbirliği protokollerinin imzalanması planlanmaktadır.</t>
  </si>
  <si>
    <t>Başvurusu yapılan AB COST projesi revizyon almıştır. İdari kayıtların nüfus çalışmalarında kullanılmasına ilişkin bu proje revize edilip, diğer uluslararası ortaklarla birlikte tekrar sunulacacaktor. Bu projenin toplam büyüklüğü 8 milyon Euro'dur.</t>
  </si>
  <si>
    <t>İlgili dönemde TÜBİTAK programları kapsamında 1 proje; BAP kapsamında bir AB projesi başarıyla tamamlanmıştır. Ayrıca, aynı dönemde 1 yeni TÜBİTAK 1001 projesi başlamıştır. Ayrıca, 1 AB HORIZON projesinin çalışmaları devam etmektedir.</t>
  </si>
  <si>
    <t>Kamu kurumlarıyla işbirliği içerisinde gerçekleştirilmesi planlanan 2024/25 Türkiye Nüfus ve Sağlık Araştırması 31.05.2024 tarihinde resmi olarak başlamıştır.</t>
  </si>
  <si>
    <t>Türkiye Nüfus ve Sağlık Araştırması 59.750.00,00 TL toplam bütçe ile  31.05.2024 tarihinde başlamıştır.</t>
  </si>
  <si>
    <t>2024 yılı ilk yarısında Enstitümüzde 7 akademik personel yüz yüze ya da çevrimiçi olarak uluslararası bilimsel etkinliklere katılmışlardır.</t>
  </si>
  <si>
    <t xml:space="preserve"> Bu sayıyı muhafaza etmek ya da daha da artırmak için BAP ve proje imkanları etkin bir biçimde kullanılmıştır. Bu seyahatlerden 4 adeti BAP projesi, 2 adeti TÜBİTAK ve 1 adeti AB kaynaklarından karşılanmıştır.</t>
  </si>
  <si>
    <t>Daha önce bir uluslararası kuruluş işbirliğiyle gerçekleştirilen projenin  çıktısı olarak  1  SSCI yayını yapılmıştır. İki farklı yayın için de çalışılmaktadır.</t>
  </si>
  <si>
    <t>Önümüzdeki dönemde, HÜKAK ile işbirliği içinde akademik personel memnuniyeti anketinin hazırlıklarına başlanacaktır.</t>
  </si>
  <si>
    <t>Türkiye Nüfus ve Sağlık Araştırması 31.05.2024 tarihinde resmi olarak başlamıştır. Bu kapsamda, halihazırda hesaplanan 17 SKA göstergesine ek olarak  başka kaynaklardan hesaplanamayan SKA göstergelerinin hesaplanması amaçlanmaktadır. Proje kapsamında hem Türkiye geneli, hem Türkiye'de yaşayan Suriyeli göçmen nüfus hem de farklı alt nüfus grupları için yeni SKA göstergeleri üretilerek, veriye dayalı planlama süreçlerine katkıda bulunulacaktır. 2024 yılı ilk yarısında Sürdürülebilir Kalkınma Amaçları ve nüfus, göç ve yaşlanma gibi farklı temalarda kısa dönemli eğitim programları düzenlenmemiştir. Önümüzdeki dönemlerde bu eğitimlerin sürdürülmesi planlanmaktadır.</t>
  </si>
  <si>
    <t xml:space="preserve">2024 yılı ilk yarısında Sürdürülebilir Kalkınma Amaçları ve nüfus, göç ve yaşlanma gibi farklı temalarda kısa dönemli eğitim programları düzenlenmemiştir. Önümüzdeki dönemlerde bu eğitimlerin sürdürülmesi planlanmaktadır. Enstitümüz tarafından son 55 yıldır yürütülmekte olan Türkiye Nüfus ve Sağlık Araştırmalarından (TNSA) Sürdürülebilir Kalkınma Amaçlarında (SKA) yer alan 232 göstergelerinden, başkaca kaynaktan hesaplanamayan, 17 gösterge üretilebilmektedir. Bu yaklaşık olarak göstergelerin %7.4’üne tekabül etmektedir. </t>
  </si>
  <si>
    <t xml:space="preserve">Öğrenci memnuniyet anketinin 2024/2025 Sonbahar döneminde yapılması planlanmakta olup bu kapsamda bu bilgi de toplanacaktır. </t>
  </si>
  <si>
    <t>Başvuran öğrenci sayısı: 35.010 kişi
Ulaşan öğrenci sayısı: 24.948 kişi</t>
  </si>
  <si>
    <t>Başvuran okul sayısı: 543 
Gelen okul sayısı: 386</t>
  </si>
  <si>
    <t>İlk toplantı 02.05.2024 tarhinde gerçekleştirilmiş olup ikincisinin Güz döneminde yapılması planlanmaktadır.</t>
  </si>
  <si>
    <t>06.03.2024 tarihinde "Sanat ve Araştırma Projeleri" adıyla BAP ile ortak toplantı düzenlenmiştir.</t>
  </si>
  <si>
    <t>Güz dönemnde yapılması planlanmıştır</t>
  </si>
  <si>
    <t>İlk 6 ayda yapılan 1 konser ve 2 seminerin ilgililere ve halka  duyurulmasına ilişkin, Enstitü web sayfası, afiş, sosyal medya kanalları kullanılmıştır.</t>
  </si>
  <si>
    <t>2024 yılı ilk 6 aylık dönemde Başkanlığımıza akademik personelden 3 adet şikayet ve öneri iletilmiş olup ilgililere dönüş sağlanmıştır.</t>
  </si>
  <si>
    <t>2024 yılı ilk 6 aylık dönemde Başkanlığımıza akademik personelden 9 adet şikayet ve öneri iletilmiş olup ilgililere dönüş sağlanmıştır.</t>
  </si>
  <si>
    <t>İlk satış 2023 yılı son 5 aylık dönemde gerçekleşmiştir aylık olarak 17.115 TL gelir., 2024 yılı ilk 6 aylık dönemde 24.960 tl aylık gelir elde edilmiştir. Aylık bazda artış oranı %45 olarak gerçekleşmiştir.</t>
  </si>
  <si>
    <t>Koordinatörlük, 1 Ocak-30 Haziran 2024 döneminde üniversitemiz tüm birimlerinden gelen eğitim taleplerine dönmüş, ilgili eğitimleri aksatmaksızın tamamlamış, akademik, idari personeller ve stajyer öğrenciler için eğitimlerin ardından düzenlenen ölçme-değerlendirme sınavlarında başarılı olan tüm katılımcılar için İş Sağlığı ve Güvenliği Eğitimi Katılım Belgelerini düzenleyerek ilgili birimlere EBYS ekinde sunmuştur. Ayrıca, üniversitemiz hastaneleri için yılda bir defa yenilenmesi gereken 16 saatlik İSG eğitimi programı kapsamında güncellemeler yapılarak, ilgili eğitim programı Haziran 2024 tarihinde tüm hastane çalışanlarına İSG Moodle üzerinden açılmıştır. 1 Ocak- 30 Haziran 2024 tarihleri arasında toplam 2214 stajyere, 19 grup şeklinde 304 saat süreyle eğitim vermiştir. Hastanelerde görev yapan 130 idari personelimiz ise İSG moodle üzerinden online asenkron olarak devam eden her biri için 16 saat setten oluşan İSG eğitimlerini almışlardır.</t>
  </si>
  <si>
    <t>Koordinatörlük, Temel İş Sağlığı ve Güvenliği Eğitimlerinin yanı sıra birimlerin gereksinimleri doğrultusunda atık yönetimi eğitimi, iş başı eğitimi, sıfır atık, KBRN (Kimyasal, Biyolojik, Radyasyon ve Nükleer) farkındalığı ve acil durum ekiplerinin sorumlulukları kapsamında da 1 Ocak-30 Haziran 2024 döneminde 28 grup şeklinde, toplam 1221 katılımcıya, 1605 saat süreyle farklı hizmet içi eğitimler düzenlemiştir.</t>
  </si>
  <si>
    <t xml:space="preserve">Yıl sonuna kadar ilanı açıklan ve gerçekleşen eğitimler sayıldığında 5 yeni eğitim açılmıştır. 17 Tekil eğitim olmak üzere toplam 30 eğitim vardır ve tekil eğitimin %30'u toplam eğitimin %17'si yeni eğitimlerden oluşmuştur. </t>
  </si>
  <si>
    <t xml:space="preserve">Bir önceki yılda yapılan tekil 39 eğitimin 31'i yani %76.49'u devam ettiirilmiştir. Tüm eğitim sayısı baz alındığında ise eğitimlerin %86.69'u tekrar edilmiştir (57/65). Ayrıca bazı eğitimler kurumun özel isteği olduğu için tekrarlanmayacağı gibi bazı eğitimlerde yılsonuna kadar yenilenebilecek eğitimlerdir. </t>
  </si>
  <si>
    <t>2023 yıl sonu toplam eğitim sayısı tekil 39; toplam 65'tir. Bu yıl tekil eğitim ise tekil 17; toplam 30'dur. Eğitimin saati 2023 yıl sonu 1992'dir. Bu yıl ilk altı ayda ise 1057'dir. Hedefler yıllık olduğu için şu an GERÇEKLEŞMEDİ olarak girilmiştir.</t>
  </si>
  <si>
    <t xml:space="preserve">2023 yıl sonunda toplam 2000 kişi eğitime katılmıştır. 2024 ilk altı aylık süredeki katılımcı sayısı ise 1057'dir. Hedefler yıllık olduğu için şu an GERÇEKLEŞMEDİ olarak girilmiştir. Ayrıca gelir oranı ile ilgili bilgi tarafımıza iletildiği zaman mail olarak gönderilecektir. </t>
  </si>
  <si>
    <t>Enstitümüz Multidisipline Programı Nanoteknoloji ve Nanotıp ABD Başkanı ile görüşme yapılmış ve 
açık ders materyallerii hazırlanması için görüş bildirilmiştir.</t>
  </si>
  <si>
    <t>Öğrenciler için anket hazırlanmıştır ancak lisansüstü öğrencilerinin işlemlerinin gerçekleştirildiği programın değiştirilecek olması sebebiyle hali hazırda kullanılan PRENS sistemi kullanılarak anket uygulanamamıştır.
Ayrıca PRENS sistemi anketin anonim yapılmasına da izin vermemektedir.  2024-2025 Güz döneminde sadece ders memnuniyet değil lisansüstü progamlarımızın memnuniyet oranını ortaya çıkarılması için hazırlanmış olan anketimiz lisansüstü öğrencilerimize yeni sistemimizden sunulacaktır.</t>
  </si>
  <si>
    <t>Aselsan Akademi ile görüşmeler tamamlanmış. 
İşbirliği protokolüne imza atılacaktır. 
Bu çerçevede, Bilgisayar ve Makine Mühendisliği Lisansüstü (Yüksek Lisans, doktora ve lisans sonrası doktora programlar) programları 2024-2025 güz döneminde faal duruma geçecektir.</t>
  </si>
  <si>
    <t>Öncelikli sektörlerle görüşmeler sürmektedir. Program kurmak üzere gerekli program içeriğinin oluşturulması
 için 6 aylık süre yeterli değildir.</t>
  </si>
  <si>
    <t>Üniversitemizin eylem planı toplantısında ve pek çok farklı komisyonlarda da belirtildiği üzere ortak bir mezun izleme sistemnin kurulması önem taşımaktadır. 
Ancak kısa vadede ortak bir sistem kurulması söz konusu olamaması durumunda FBE kendi sistemini kurmak üzere başlangıç yapacaktır.</t>
  </si>
  <si>
    <t>2019 yılından itibaren doktora kabul sayıları çıkarılmıştır.</t>
  </si>
  <si>
    <t>Anket hazırlığı tamamlanmış ancak Prens sisteminden, 
başka bir sisteme geçiş sürecinde olduğumuz için anket uygulanamamıştır.</t>
  </si>
  <si>
    <t>Daha önce gönderdiğimiz ve faaliyetlerimiz gösteren 
excel dokümanı ve eylem planımızda Akredite Lisans Programı ile ilgili bir faaliyet bildirmedik. Zira Enstitümüz Lisansüstü eğitim-öğretimle ilgilenmektedir. Dolayısıyla bu maddenin kaldırılmasını talep ediyoruz.</t>
  </si>
  <si>
    <t>ABD Başkanları ve Başkan yardımcıları ile toplantılara başlanmıştır.</t>
  </si>
  <si>
    <t>Tanıtım günleri düzenlemek için tüm lisansüstü eğitim veren 
enstitüler ile birlikte hareket edilmesi gerekliliği düşünülmektedir.</t>
  </si>
  <si>
    <t>Enstitümüz Multidisipliner Programı Nanoteknoloji ve Nanotıp ABD Başkanı ile görüşme yapılmış ve 
gerekli izinler alındıktan sonra program tantımlarına bu ABD ile başlanacaktır.</t>
  </si>
  <si>
    <t>Enstitümüz Multidisipliner Programı Nanoteknoloji ve Nanotıp ABD Başkanı ile görüşme yapılmış ve 
gerekli izinler alındıktan sonra bu ABD'daki çalışmaların tanıtımı ile faaliyete başlanacaktır.</t>
  </si>
  <si>
    <t>Doktora sonrası araştırmacı yönergesi, Üniversitemiz Senatosunda henüz kabul edilmiştir. 
Dolayısıyla tanıtımlarına başlanacaktır.</t>
  </si>
  <si>
    <t>Doktora sonrası araştırmacı yönergesi, 
Üniversitemiz Senatosunda kabul edilmiştir. Dolayısıyla Üniversitemizde Yabancı uyruklu araştırmacıların misafir edilmesi sistematik hale getirilmiştir.</t>
  </si>
  <si>
    <t>Enstitümüzün web sitesi ve 
lisansüstü öğrencilerimizin kullandığı formlar sürekli olarak güncellenmektedir.</t>
  </si>
  <si>
    <t>Yayın bilgisi tüm bölümlerden talep edilmiştir.</t>
  </si>
  <si>
    <t>Yayın bilgilerinin analizi sonucunda toplantılar gerçekleştirilecektir.</t>
  </si>
  <si>
    <t>Yayın bilgileri analiz edilecektir.</t>
  </si>
  <si>
    <t>ABD Başkanları ile toplantılar yapılacaktır.</t>
  </si>
  <si>
    <t>Toplanan yayın bilgileri analiz edilecektir.</t>
  </si>
  <si>
    <t>Yayın analizler sonraında ABD Başkanları ile toplantılar yapılacaktır.</t>
  </si>
  <si>
    <t>Anket hazırlanmıştır. 
Yaz dönemi sonunda öğretim üyelerimize gönderilecektir.</t>
  </si>
  <si>
    <t xml:space="preserve">Üniversitemizin eylem planı toplantısında ve pek çok farklı komisyonlarda da belirtildiği üzere 
ortak bir mezun izleme sistemnin kurulması önem taşımaktadır. </t>
  </si>
  <si>
    <t>Hacettepe Üniversitesi Teknoloji Transfer Merkezi ile 
görüşme yapılmasına karar verilmiştir. Sonrasında planlama söz konusu olacaktır.</t>
  </si>
  <si>
    <t>FBE Ana Bilim Dalları ve Toplumsal Katkı Koordinatörlüğü ile toplantılar yapılarak planlama yapılacaktır.  
Bu faaliyet planlaması için henüz vaktimiz olmamıştır.</t>
  </si>
  <si>
    <t xml:space="preserve">Ders içeriklerinin Hacettepe'nin kendi platformu üzerinden paylaşılması için akademik personele bilgi verildi, paylaşıldığı görüldü. Yeni dönemde daha fazla içeriğin paylaşılması hedeflenmektedir. </t>
  </si>
  <si>
    <t xml:space="preserve">Öğrenci temsilcileri ile aralıklı olarak toplanmıştır, Ayrıca bütün araştırma görevlilerinin ofis saatleri artırılmıştır. </t>
  </si>
  <si>
    <t xml:space="preserve">Üniversitenin gerçekleştirdiği anket sonuçlarına henüz ulaşılamadığı için ilgili toplantı düzenlenememiştir. </t>
  </si>
  <si>
    <t xml:space="preserve">Yandal programı açılması için diğer fakülte ve bölümlerle görüşmeler yapılmıştır. </t>
  </si>
  <si>
    <t>Fakültemiz ile İİBF/İşletme Bölümü arasında yapılan yandal programı
 2023-2024 Güz Döneminde başladığından ilişiği kesilen öğrencimiz bulunmamaktadır. Bu nedenle anket yapılmamıştır.</t>
  </si>
  <si>
    <t>İki Fakültenin Yandal Koordinatörleri yandal öğrencilerinin 
tüm sorunları ile ilgilenmektedir.</t>
  </si>
  <si>
    <t>İİBF/İşletme Bölümü ile yandal programı başlatılmıştır.</t>
  </si>
  <si>
    <t>Lisans programımız Bologna kriterlerine uygundur ve bu dönemki çapraz akran kontrolü ile eksiklikleri fakültemizin görevli akademik personeli tarafından giderilmiş ve ilgili güncellemeler yapılmıştır.</t>
  </si>
  <si>
    <t>Bu konuda daha fazla çalışma yapılması hedeflenmektedir.</t>
  </si>
  <si>
    <t xml:space="preserve">Lisans Kontenjanımız 150 olmakla birlikte 2023 yılında
 Fakültemize 182 öğrenci kayıt yaptırmıştır. Web sayfamız ve sosyal medya hesaplarımız aktif olarak kullanılmaktadır. Fakültemizin görünürlüğü sürekli olarak artmaktadır. Sıralamada üste çıkması da bunun en büyük göstergelerinden biridir. </t>
  </si>
  <si>
    <t>Yeni kayıt yaptıran öğrencilere akran desteği verilmektedir.</t>
  </si>
  <si>
    <t xml:space="preserve">Her sene kariyer günlerinde sektöreden ve akademiden önemli şahsiyetlerin yanında mezunlarımız da davet edilerek, öğrencilerle buluşturulmaktadır. </t>
  </si>
  <si>
    <t>İlk on binden 154 öğrenci fakültemizi tercih etmiştir. Her tanıtım gününde ilgili akademik kadro tanıtımla bizzat ilgilenmektedir. Ayrıca fakülte web sayfası aktif olarak güncellenmektedir.</t>
  </si>
  <si>
    <t xml:space="preserve">Mezunlarımızdan bazılarının bünyemizde araştırma görevlisi olarak bulunmasından dolayı tanıtım faaliyetlerinde özellikle onların bulunmasına önem verilmektedir. </t>
  </si>
  <si>
    <t xml:space="preserve">Fakültemiz web sayfasının İngilizce seçeneği mevcut ve yapılan duyurular İngilizce olarak da yayımlanmaktadır. </t>
  </si>
  <si>
    <t xml:space="preserve">Fakültemiz web sayfasının ingilizce seçeneği mevcuttur ve yapılan duyurular İngilizce olarak da yayımlanmaktadır. </t>
  </si>
  <si>
    <t>2023 ve 2024 Yılllarında Uluslararsı Öğrenci 
Kontenjanı 10 olarak belirlenmiştir.</t>
  </si>
  <si>
    <t xml:space="preserve">Fakültemiz öğretim üyelerinden  Prof Dr. Banu ŞİT KÖŞGEROĞLU, Prof.Dr. Ali MURAT ÖZDEMİR ve Dr.Öğr.Üyesi Elif CEMRE HAZIROĞLU'na ait WOS'ta indekslenen dergilerde yer alan makaleler lisansüstü programların açılmasına ilişkin formlarda belirtilmiştir.. </t>
  </si>
  <si>
    <t xml:space="preserve">Dekan ve fakülte sekreteri ile Ankara Barosu ve BOTAŞ yetkililerin katıldığı ve hukuk eğitimi ile hukuk mezunlarının staj ve çalışma hayatındaki sorunlarının değerlendirildiği birim danışma kurulu toplantımız 14.09.2023 tarihinde gerçekleştirilmiştir. </t>
  </si>
  <si>
    <t>Fakültemizin Erasmus+  Öğrenim hareketliliği kapsamında anlaşmalı olduğu üniversiteler web sayfamızda ilan edilmiştir (https://hukukfakultesi.hacettepe.edu.tr/tr/erasmus+_ogrenim_hareketliligi-693).</t>
  </si>
  <si>
    <t xml:space="preserve">TÜBİTAK yurtdışı araştırma bursu almaya hak kazanan  Dr. Onur ÇAĞDAŞ ARTANTAŞ'ın bu başarası web sitemizde duyurulmuştur. </t>
  </si>
  <si>
    <t>Yüzyüze toplantı gerçekleştirilmesi de fakültemiz tarafından akademik personele başvurabilecekleri uluslararası projelerin bilgileri e-posta yoluyla gönderilmektedir.</t>
  </si>
  <si>
    <t xml:space="preserve">Fakültemiz Erasmus Koordinatörlüğü özellikle bu kapsamda sürekli çalışmalar yapmakta olup yeni anlaşmaları tamamlama aşamasına gelmiştir. </t>
  </si>
  <si>
    <t>Yüzyüze toplantı gerçekleştirilmese de fakültemiz tarafından akademik personele başvurabilecekleri uluslararası projelerin bilgileri e-posta yoluyla gönderilmektedir.</t>
  </si>
  <si>
    <t xml:space="preserve">Fakültemiz bünyesinde birçok sempozyum ve kongre gerçekleştirilmiş olup hem lisans düzeyinde hem de akademik personelin katılımı için afişler panolara asılmış, web sitesinde duyuru  ve e-posta yoluyla bilgilendirme yapılmıştır. </t>
  </si>
  <si>
    <t xml:space="preserve">Yüzyüze toplantı gerçekleştirilmese de fakültemiz tarafından akademik personele başvurabilecekleri uluslararası projelerin bilgileri e-posta yoluyla gönderilmektedir. </t>
  </si>
  <si>
    <t xml:space="preserve">Fakültemiz öğretim üyelerinden Prof.Dr. Ali MURAT ÖZDEMİR, Doç.Dr. Aslı BAYATA CANYAŞ, Dr.Öğr.Üyesi Onur URAZ, Dr. Öğr.Üyesi Erdem İLKLER MUTLU'ya ait Scopus'da indekslenen dergilerde yer alana çalışmalar lisansüstü programların açılmasına ilişkin formlarda belirtilmiştir. </t>
  </si>
  <si>
    <t xml:space="preserve">Fakülte binamız bünyesinde diğer fakültelerin amfi ve sınıf ihtiyacı karşılanmakta ve fakültemiz akademik personeli diğer fakültelerde ders vermekte ve derslere katılmaktadır. </t>
  </si>
  <si>
    <t xml:space="preserve">Fakültemizde yeni göreve başlayan akademik personel, Üniversitemiz Rektörlüğü tarafından 12-14 Haziran 2024 tarihinde düzenlenen akademik oryantasyon programına katılım sağlamıştır. </t>
  </si>
  <si>
    <t xml:space="preserve">Fakültemiz binasında yer alan koridor, tuvalet gibi ortak alanlar ve öğretim elemanlarına ait odalar düzenli olarak temizlenmektedir. </t>
  </si>
  <si>
    <t xml:space="preserve">Fakültemizde yer alan bilgilendirme panolarında su tasarrufuna yönelik bilgilendirme afişleri yer almakatadır. </t>
  </si>
  <si>
    <t xml:space="preserve">Fakülte binamızda yer alan çöp kutuları sıfır atık ve sürdürlebilr kalkınma hedefleri kapsamında türüne göre ayrıştırılmıştır. </t>
  </si>
  <si>
    <t xml:space="preserve">Dekan ve fakülte sekreteri ile Ankara Barosu ve BOTAŞ yetkililerin katıldığı ve hukuk eğitimi ile hukuk mezunlarının staj ve çalışma hayatındaki sorunların değerlendirildiği birim danışma kurulu toplantımız 14.09.2023 tarihinde gerçekleştirilmiştir. </t>
  </si>
  <si>
    <t xml:space="preserve">Dekan ve fakülte sekreteri ile Ankara Barosu ve BOTAŞ yetkililerin katıldığı ve hukuk eğitimi ile hukuk mezunlarının staj ve çalışma hayatındaki sorunları değerlendirildiği birim danışma kurulu toplantımız 14.09.2023 tarihinde gerçekleştirilmiştir. </t>
  </si>
  <si>
    <t xml:space="preserve">Fakültemiz öğretim elemanları kamu kurum ve kuruluşlarında gerek bilirkişi olarak gerek diğer konumlarda görev almaya devam etmektedir. Son olarak fakültemiz öğretim üyelerinden Prof.Dr.Çetin ARSLAN HSK üyeliğine seçilmiştir. </t>
  </si>
  <si>
    <t xml:space="preserve">Fakületemiz binasında kariyer günlerine ilişkin ilanlar yapılmış ve öğrencilerin danışmanlık hizmeti alabileceği kariyer merkezimizin konumuna ilişkin yönlendirmeler asılmıştır. </t>
  </si>
  <si>
    <t xml:space="preserve">Fakültemiz depremden etkilenen öğrencilere yönelik hukuki destek sağlamaktadır (https://hukukfakultesi.hacettepe.edu.tr/tr/hukuk_fakultemiz_depremden_etk-751). </t>
  </si>
  <si>
    <t>Fakültemizde öğrenim gören ve ailesini ziyaret için gittiği Kahramanmaraş’ta 6 Şubat 2023’teki depremde yaşamını yitiren İrem Kurt’un anısına, fidan dikim etkinliği gerçekleştirildi. Etkinliğe Fakültemiz Dekanı Prof. Dr. Rauf Karasu, Dekan Yardımcısı Doç. Dr. Semih Sırrı Özdemir, Fakülte Sekreteri Aysel Taşkın, öğretim üyeleri, idari personellerimiz, öğrencilerimiz ve Üniversitemiz Peyzaj Planlama Müdürlüğü yetkilileri katıldı (https://hukukfakultesi.hacettepe.edu.tr/tr/kahramanmaras_merkezli_depremd-1097).</t>
  </si>
  <si>
    <t xml:space="preserve">“HEM” Ders kodlu 62 şube Hacettepe Üniversitesi Dijital Öğrenme Platformu ile desteklenmiştir. (Kanıt PG1.1.2_1)
12 Araştırma görevlisi uzaktan eğitim yolu ile Eğiticilerin Eğitimi sertifikası almıştır. (Kanıt PG1.1.2_2)
</t>
  </si>
  <si>
    <t>Açık ve uzaktan eğitim yöntemleriyle örgün eğitimin yürütülmesinde gerekli olan teknik ve öğretim becerilerinin artırılmasına ilişkin faaliyetler Hacettepe Üniversitesi Uzaktan Eğitim Uygulama ve Araştırma Merkezi (https://huzem.hacettepe.edu.tr/) tarafından yürütülmekte ve duyurulmaktadır. (Kanıt PG1.1.2_3)</t>
  </si>
  <si>
    <t>2023-2024 Eğitim Öğretim Yılı Bahar Dönemi Öğrenci Memnuniyet Anketi yapılmış, Hacettepe Hemşirelik Fakültesi resmi web sayfası üzerinden veriler paylaşılmıştır (Kanıt PG1.1.3_1)</t>
  </si>
  <si>
    <t>Öğrenci memnuniyet anketleri Hemşirelik Fakültesi tarafından her yıl Bahar dönemi sonunda düzenli olarak yapılmaktadır. 2022-2023 Eğitim Öğretim Yılı Bahar Dönemi Memnuniyet Anketi ve  2023-2024 Eğitim Öğretim Yılı Bahar Dönemi Öğrenci Memnuniyet Anketi sonuçlarına göre öğrencilerin memnuniyetleri ortalamanın üzerindedir. Öğrencilerin memnuniyet oranı %77.2'dir. Bu nedenle herhangi bir iyileştirici faaliyet gerçekleştirilmemiştir (Kanıt PG1.1.3_2, Kanıt PG1.1.3_3)</t>
  </si>
  <si>
    <t xml:space="preserve">Strateji ve Bütçe Daire Başkanlığı tarafından yayınlanan Orta Vadeli  Program'da belirtilen Önlisans, Lisans ve Lisansüstü programlarda yer alan öncelikli alanlara yönelik program listesi incelendi. Fakültenin Eğitim Komisyonu ve Sağlık Bilimleri Enstitüsü'ne danışıldı.  1 Ocak - 30 Haziran 2024 tarihleri arasında söz konusu listede yer alan öncelikli sektörlere yönelik lisansüstü herhangi bir bölüm açılmadığı öğrenildi.  </t>
  </si>
  <si>
    <t>Yan dal ve çift ana dal programımız bulunmamaktadır.</t>
  </si>
  <si>
    <t xml:space="preserve">Fakültemiz lisans programı, Hemşirelik Eğitim Programları Değerlendirme ve Akreditasyon Derneği (HEPDAK) tarafından 30 Nisan 2028 yılına kadar beş yıl süreli olarak akredite edilmiştir. Akreditasyon sürecine ait tüm veri ve kanıtlar, Fakülte Drive alanında oluşturulan bir klasör sistemi içerisine yıl boyunca toplanmaktadır. Bu klasör sistemi içerisine, Dekanlık, Anabilim Dalları, Komisyonlar, Koordinatörlükler ve Standart Grupları düzenli olarak  veri akışı sağlamaktadır. Veriler, Veri Toplama Takvimi'ne göre toplanmakta ve verilerin klasörlere eklenmesinde Veri Toplama Yönergesi kullanılmaktadır (PG1.3.4_1). </t>
  </si>
  <si>
    <t>Öz Değerlendirme Kurulu, Kalite Komisyonu ve Akademik Veri İzleme ve Değerlendirme Komisyonu Dekanlık ile işbirliği içerisinde çalışmakta ve yıllık olarak durum değerlendirmesi yapmaktadır (PG1.3.5_1).</t>
  </si>
  <si>
    <t>Fakültemizden 10 öğretim üyesi, Hemşirelik Eğitim Programları Değerlendirme ve Akreditasyon Derneği'nde değerlendirici olarak görev almaktadır (PG1.3.5_2).</t>
  </si>
  <si>
    <t>Öğretim üyelerinin yanısıra Fakültemizden 9 lisans öğrencisi, Hemşirelik Eğitim Programları Değerlendirme ve Akreditasyon Derneği'nde değerlendirici olarak görev almaktadır (PG1.3.5_3). Ayrıca, doktora eğitimini sürdüren bir araştırma görevlisi, Hacettepe Üniversitesi’nde Öğrenci Kalite Elçisi, Avrupa Öğrenci Birliği (ESU) Kalite Güvencesi Öğrenci Uzman Havuzu Üyesi ve Yükseköğretim Kalite Kurulu (YÖKAK)’ta öğrenci değerlendirici olarak görev yapmaktadır (PG1.3.5_4).</t>
  </si>
  <si>
    <t xml:space="preserve">Fakültemiz Araştırma Geliştirme Öğrenci Komisyonu danışmanlığında lisans öğrencileri ile geliştirilen 6 araştırma projesinde 19 lisans öğrencisi görev almıştır. Bu projeler, TUBITAK tarafından sağlanan 2209-A-Üniversite Öğrencileri Araştırma Projeleri Destek Programı'ndan destek almıştır. 2022 yılında, 3 projede görev alan 6 öğrenci desteklenirken, 2023 yılında, 6 projede görev alan 19 öğrenci desteklenmiştir (Kanıt PG1.3.6). </t>
  </si>
  <si>
    <t>Öğretim elemanı başına düşen öğrenci sayısı (lisans): 1001/72 (Kanıt PG1.4.1_1).</t>
  </si>
  <si>
    <t>Fakültemizde sekiz anabilim dalı tarafından 9 tezli yüksek lisans, 1 tezsiz yüksek lisans, 8 doktora programı yürütülmektedir. 2023-2024 Eğitim-Öğretim Bahar Dönemi için yüksek lisans programlarına 26 kontenjan açılmış, 12 başvuru yapan aday arasından 5 aday başarılı bulunmuştur. Aynı dönem doktora programına talep edilen 11 kontenjana başvuran 3 aday başarılı bulunmuştur. 2024-2025 Eğitim-Öğretim Yılı Güz Dönemi yüksek lisans programları için 76 kontenjana 93 aday başvurmuş, 30 aday başarılı bulunmuştur. Aynı dönem doktora programlarına 39 kontenjan talebi yapılmış, 16 adaydan 12 aday başarılı bulunmuştur. Anabilim dalları tarafından açılan lisansüstü programlar ve kayıt yaptıran öğrenci sayısı kanıt PG1.4.1_2 ile verilmiştir. Öğretim üyelerinin danışmanlık yaptıkları lisansüstü öğrenci sayısı incelendiğinde sayıların 1-11 arasında değiştiği görülmektedir (Kanıt PG1.4.1_3).</t>
  </si>
  <si>
    <t>Fakültemiz lisans programı için yıllık kontenjan talebi fakülte yönetim kararı ile gerçekleştirilmektedir (Kanıt PG1.4.1_4) Lisansüstü programlara yönelik talepler anabilim dalı akademik kurul kararları ile enstitüye iletilmektedir (Kanıt PG1.4.1_5).</t>
  </si>
  <si>
    <t xml:space="preserve">Fakültemize 2023-2024 Eğitim-Öğretim yılında ilk on bine girerek yerleşen öğrenci bulunmamakta, yerleşen öğrencilerin sıralaması 88.121-243.009 arasında yer almaktadır (Kanıt PG1.4.2_1). Kontenjan 156 (150-+6) olup, kazanıp kayıt yaptırmayan 2 kişidir.  Fakültemizde 2024 yılı ilk 6 ayından iki kuruma tanıtım faaliyetinde bulunulmuştur ( Kanıt PG1.4.2_2). </t>
  </si>
  <si>
    <t>Fakültemize 2023-2024 Eğitim-Öğretim yılında ilk on bine girerek yerleşen öğrenci bulunmamakta, yerleşen öğrencilerin sıralaması 88.121-243.009 arasında yer almaktadır (Kanıt PG1.4.2_1). 2024 yılında üniversite tercih döneminde tanıtım günü etkinlikleri üniversite kapsamında birim bazlı olarak 20-26 Temmuz 2024 tarihleri arasında yürütülecektir (Kanıt PG1.4.2_3).</t>
  </si>
  <si>
    <t>Fakültemize 2023-2024 Eğitim-Öğretim yılında ilk on bine girerek yerleşen öğrenci bulunmamakta, yerleşen öğrencilerin sıralaması 88.121-243.009 arasında yer almaktadır (Kanıt PG1.4.2_1). Fakülte tanıtımı https://universitem.hacettepe.edu.tr/ adresinden, chrome-extension://efaidnbmnnnibpcajpcglclefindmkaj/https://fs.hacettepe.edu.tr/hemsirelik/dosyalar/tan%C4%B1t%C4%B1m%20katalogu/Turkce%20Tanitim%20katalogu-25.05.2022_guncel.pdf ve https://bidb.hacettepe.edu.tr/hemsireliksanaltur/ adreslerinden sanal tur, tanıtım videosu ve tanıtım kataloğu ile gerçekleşmektedir.</t>
  </si>
  <si>
    <t>Fakültemizde 2023-2024 Eğitim-Öğretim yılı itibariyle %100 yabancı dilde eğitim veren programı bulunmamaktadır. (Kanıt PG1.5.2._1)</t>
  </si>
  <si>
    <t>Yabancı uyruklu araştırmacı/öğretim elemanı bulunmamaktadır.</t>
  </si>
  <si>
    <t>Fakültemiz 2023-2024 öğretim yılı itibariyle uluslararası öğrenci sayısı 9 olup toplam öğrencilere oranı ise %1,2 olarak belirlenmiştir. Fakültemizin uluslararası alanda tanınırlılığını artırmak amacıyla fakülte web sayfasında katılımcıların fakülteyi ve eğitim sürecini tanımalarını sağlayacak şekilde tasarlanmış olan sanal tur etkinliği eklenmiştir. (Kanıt PG1.5.4._1)</t>
  </si>
  <si>
    <t>Fakültemiz 2023-2024 öğretim yılı itibariyle uluslararası öğrenci sayısı 9 olup toplam öğrencilere oranı ise %1,2 olarak belirlenmiştir. Fakültemizin uluslararası alanda tanınırlılığını artırmak amacıyla fakülte web sayfasında katılımcıların fakülteyi ve eğitim sürecini tanımalarını sağlayacak şekilde tasarlanmış olan sanal tur etkinliği eklenmiştir. Fakültemiz web sayfasında uluslararası öğrencilere yönelik duyurular ve eğitimlerin duyuruları paylaşılmıştır. (Kanıt PG1.5.4._2)</t>
  </si>
  <si>
    <t>Fakültemizde Ocak-Temmuz 2024 tarihleri arasında WOS Core Collection kapsamında taranan 39 yayın yayınlanmıştır. Bu çalışmalardan 7 tanesi multidisipliner olarak gerçekleştirilmiştir. (Kanıt PG2.1.1_1)</t>
  </si>
  <si>
    <t>Fakültemizde yenilikçilik çalışmaları desteklemek, araştırma altyapısı ve ortamını geliştirmek ve proje sayısının arttırılması amacı ile araştırma ve geliştirme komisyonu faaliyet göstermektedir. Proje yazım süreçleri ile ilgili olarak Teknoloji Transfer Ofisi Proje Ofisinden destek alınabilmektedir. Yayın sürecinde kullanılabilecek programlar ile ilgili  olarak gerekli yazılımlar Hacettepe Üniversitesi yazılım deposunda  (https://yazilimdeposu.hacettepe.edu.tr/)  yer almaktadır. Fakültemizde Ocak-Temmuz 2024 tarihleri arasında WOS Core Collection kapsamında taranan 39 yayın yayınlanmıştır.(Kanıt PG2.1.1_2)</t>
  </si>
  <si>
    <t>Fakültemizde Ocak-Temmuz 2024 tarihleri arasında Q1 kategorisindeki dergilerde 13 yayın yayınlanmıştır. Bu çalışmalardan 1 tanesi multidisipliner olarak gerçekleştirilmiştir. (Kanıt PG2.1.2_1)</t>
  </si>
  <si>
    <t>Fakültemizde yenilikçilik çalışmaları desteklemek, araştırma altyapısı ve ortamını geliştirmek ve proje sayısının arttırılması amacı ile araştırma ve geliştirme komisyonu faaliyet göstermektedir. Proje yazım süreçleri ile ilgili olarak Teknoloji Transfer Ofisi Proje Ofisinden destek alınabilmektedir. Yayın sürecinde kullanılabilecek programlar ile ilgili olarak gerekli yazılımlar Hacettepe Üniversitesi yazılım deposunda (https://yazilimdeposu.hacettepe.edu.tr/)  yer almaktadır. Fakültemizde Ocak-Temmuz 2024 tarihleri arasında Q1 kategorisindeki dergilerde 13 yayın yayınlanmıştır. (Kanıt PG2.1.2_2)</t>
  </si>
  <si>
    <t>1 Ocak-31 Mayıs 2024 tarihleri arasında Nursing araştırma alanı için ilk %10'luk dilimde atıf alan yayın sayısı 1'dir. (Kanıt PG2.1.3_1)</t>
  </si>
  <si>
    <t>Fakültemizde yenilikçilik çalışmaları desteklemek, araştırma altyapısı ve ortamını geliştirmek ve proje sayısının arttırılması amacı ile araştırma ve geliştirme komisyonu faaliyet göstermektedir. Proje yazım süreçleri ile ilgili olarak Teknoloji Transfer Ofisi Proje Ofisinden destek alınabilmektedir. Yayın sürecinde kullanılabilecek programlar ile ilgili  olarak gerekli yazılımlar Hacettepe Üniversitesi yazılım deposunda  (https://.hacettepe.edu.tr/)  yer almaktadır. 1 Ocak-31 Mayıs 2024 tarihleri arasında Nursing araştırma alanı için ilk %10'luk dilimde atıf alan yayın sayısı 1'dir. (Kanıt PG2.1.3_2)</t>
  </si>
  <si>
    <t>HT-TTM ve DSİ bünyesinde yürütülen özel sektör destekli araştırma-geliştirme projeleri bulunmamaktadır.</t>
  </si>
  <si>
    <t>Fakültemiz Anabilimdalları tarafından yürütülen, Avrupa Birliği tarafından desteklenen 581395.20 Euro bütçeli, TUBİTAK tarafından desteklenen 1.650.000 TL bütçeli  ve Hacettepe Üniversitesi BAP tarafından 80.796,80 TL bütçeli toplam 3 adet  devam eden Araştırma Projesi bulunmaktadır. (Kanıt PG2.2.4_1)</t>
  </si>
  <si>
    <t>Fakültemiz Anabilimdalları tarafından yürütülen, Avrupa Birliği tarafından desteklenen 581395.20 Euro bütçeli, TUBİTAK tarafından desteklenen 1.650.000 TL bütçeli  ve Hacettepe Üniversitesi BAP tarafından 80.796,80 TL bütçeli toplam 3 adet  devam eden Araştırma Projesi bulunmaktadır. 2023-2024 Eğitim-Öğretim yılında bu konuda fakülte web sayfasından duyurular yapılmıştır. Tübitak proje başvuruları ve sonuçlarına ilişkin paylaşımlar fakülte web sayfasından duyurulmuştur. (Kanıt PG2.3.1._1)</t>
  </si>
  <si>
    <t>2023-2024 Eğitim-Öğretim yılında bu konuda fakülte web sayfasından duyurular yapılmıştır. Tübitak proje başvuruları ve sonuçlarına ilişkin paylaşımlar fakülte web sayfasından duyurulmuştur. (Kanıt PG2.3.1._2)</t>
  </si>
  <si>
    <t>Hemşirelik Eğitim Programları Değerlendirme ve Akreditasyon Derneği (HEPDAK) tarafından 30.05.2023 tarihinde 69 sayılı raporunda 7. Alan olarak verilen Fiziksel Altyapı başlığında ihtiyaçlar tespit edilmiş ve ilgili ihtiyaçların giderilmesine ilişkin çalışmalar planlanmıştır.Fakültemiz Anabilimdalları tarafından yürütülen, Avrupa Birliği tarafından desteklenen 581395.20 Euro bütçeli, TUBİTAK tarafından desteklenen 1.650.000 TL bütçeli  ve Hacettepe Üniversitesi BAP tarafından 80.796,80 TL bütçeli toplam 3 adet  devam eden Araştırma Projesi bulunmaktadır. 2023-2024 Eğitim-Öğretim yılında TÜBİTAK başvuru tarihleri ve sonuçlarına ilişkin fakülte web sayfasından duyurular yapılmıştır.  (Kanıt PG2.3.1._3)</t>
  </si>
  <si>
    <t>Ulusal ve uluslararası katılımlı araştırma işbirliği projelerinin sayısı 4'tür. (1 AB projesi, 1 TUBİTAK projesi, 2 BAP projesi)(Kanıt PG2.4.1_1)</t>
  </si>
  <si>
    <t>Uluslararası kurumlar ile eğitim ve araştırma amaçlı işbirliği yapan araştırmacı sayısı 2'dir.(Kanıt PG2.4.2_1)</t>
  </si>
  <si>
    <t>Uluslararası bilimsel etkinliklere katılan araştırmacı sayısı 5'tir. (Kanıt PG2.4.3_1)</t>
  </si>
  <si>
    <t>Uluslararası işbirliği ile yapılmış yayın sayısı 2'dir. (Kanıt PG2.4.4_1)</t>
  </si>
  <si>
    <t>2023-2024 Eğitim Öğretim Yılı Bahar Dönemi Akademik Personel Memnuniyet Anketi yapılmış, Hacettepe Hemşirelik Fakültesi resmi web sayfası üzerinden veriler paylaşılmıştır (Kanıt PG4.3.3_1)</t>
  </si>
  <si>
    <t>Akademik personel memnuniyet anketleri Hemşirelik Fakültesi tarafından her yıl Bahar dönemi sonunda düzenli olarak yapılmaktadır. 2023-2024 Eğitim Öğretim Yılı Bahar Dönemi Akademik Personel Memnuniyet Anketi sonuçlarına göre akademik personel memnuniyetleri ortalamanın üzerindedir. Akademik personel memnuniyet oranı %78.2'dir. Bu nedenle herhangi bir iyileştirici faaliyet gerçekleştirilmemiştir (Kanıt PG4.3.3_2)</t>
  </si>
  <si>
    <t>2023-2024 Eğitim Öğretim Yılı Bahar Dönemi İdari Personel Memnuniyet Anketi yapılmış, Hacettepe Hemşirelik Fakültesi resmi web sayfası üzerinden veriler paylaşılmıştır (Kanıt PG4.3.4_1)</t>
  </si>
  <si>
    <t>İdari personel memnuniyet anketleri Hemşirelik Fakültesi tarafından her yıl Bahar dönemi sonunda düzenli olarak yapılmaktadır. 2023-2024 Eğitim Öğretim Yılı Bahar Dönemi İdari Personel Memnuniyet Anketi sonuçlarına göre idari personel memnuniyetleri ortalamanın üzerindedir. İdari personel memnuniyet oranı%80'dir. Bu nedenle herhangi bir iyileştirici faaliyet gerçekleştirilmemiştir (Kanıt PG4.3.4_2, Kanıt PG4.3.4_3)</t>
  </si>
  <si>
    <t>Hemşirelik Fakültesi ders programında bahar döneminde yer alan derslerin sürdürülebilir kalkınma hedeflerine katkı oranı 16/17’dir. (Kanıt PG5.3.1_2)</t>
  </si>
  <si>
    <t>İlgili dönemdeki bilimsel faaliyetler ve toplumsal sorumluluk faaliyetleri sürdürülebilir kalkınma hedeflerinden 1, 2, 3, 4, 5, 10, 15 ile ilişkilidir. Sürdürülebilir kalkınma hedeflerine katkı oranı 7/17’dir.(Kanıt PG5.3.1_1)</t>
  </si>
  <si>
    <t>İlgili yılda kamu kurum ve kuruluşları ve sivil toplum örgütleri ile ortak yapılan 1 proje gerçekleştirilmiştir. (PG5.3.3)</t>
  </si>
  <si>
    <t>ilgili yılda fakültemizden 37 öğretim elemanı görevlendirilmiştir. Bu görevlendirmelerin 19’u yurt dışı, 18’i ise yurt içidir. (PG5.3.5)</t>
  </si>
  <si>
    <t>ilgili yılda fakültemizden 37 öğretim elemanı görevlendirilmiştir. Bu görevlendirmelerin 19’u yurt dışı, 18’i ise yurt içidir. Toplum Hizmetini içeren görevlendirme ise 4 öğretim elemanıdır. (PG5.3.5)</t>
  </si>
  <si>
    <t>Halk Sağlığı hemşireliği ABD tarafından 14 adet toplumsal sorumluluk faaliyeti, Sosyal Sorumluluk ve Hemşirelik dersi kapsamında 3 adet sosyal sorumluluk faaliyeti,
Hemşirelikte Yönetim ABD tarafından 3 adet Sosyal Sorumluluk faaliyeti, Toplumsal sorumluluk öğrenci komisyonu tarafından 2 adet toplumsal sorumluluk faaliyeti,
Bireysel olarak toplam 5 adet toplumsal katkı faaliyeti gerçekleştirilmiştir. 
Toplamda Hemşirelik Fakültesinde 27 adet farklı alanlarda halka açık faaliyetler gerçekleştirilmiştir. 
(Kanıt PG5.4.1.)</t>
  </si>
  <si>
    <t>Toplumsal sorumluluk öğrenci komisyonu tarafından 2 adet toplumsal sorumluluk faaliyeti gerçekleştirmiştir. (Kanıt PG5.4.1.)</t>
  </si>
  <si>
    <t>Fotonik ABD'na 1 Dr. Öğretim Üyesi alımı başarı ile tamamlanmış, yaklaşık 4 ay olmuştur. Alınan öğretim üyesi Kuantum Teknoloji laboratuarı kurmak için 2 TÜBİTAK, 1 TÜSEB ve 1 BAP projesi yazmış olup; TÜBİTAK BİLGEM ile karşılıklı anlaşma imzalanmıştır. BİLGEM üyeleri anlaşma gereği açacağımız programda Y.L. yapacaktır. 
YÖK başvuru şartlarının sağlanması için alınan öğretim üyesi ilk dönemde 2 lisans dersi verecek, diğer bir öğretim üyemiz de 85 dil şartını sağlayınca; başvuru ancak 2024-2025 öğretim döneminin 2. yarısı yapılabilecektir. Bu aşamada, Kuantum Teknolojileri için araştırma (aynı zamanda) ders olan lab ayarlanacaktır. Yönetime ve BİLGEM'e destekleri için teşekkür ederiz.</t>
  </si>
  <si>
    <t>Bir öğretim üyemiz İngilizce 85 şartını sağlamamaktadır. Program için başvuru koşullarının henüz 2 lisans dersi vermiş olma kısmı sağlanamamıştır.</t>
  </si>
  <si>
    <t>1 yabancı uyruklu doktora-sonrası araştırmacı TÜBİTAK projesi kapsamında çalıştırılmıştır.</t>
  </si>
  <si>
    <t>Program için başvuru koşullarının henüz 2 lisans dersi vermiş olma kısmı sağlanamamıştır. Bir öğretim üyemiz İngilizce 85 şartını sağlamamaktadır.</t>
  </si>
  <si>
    <t>Sadece ilk 6 ayda, öğretim üyesi başına düşen yayın sayısı 5/5=1 olarak gerçekleşmiştir. Hedef diğer 6 ayı beklemeden tamamlanmıştır.</t>
  </si>
  <si>
    <t>Enstitümüz henüz taşınamamıştır. Hal-i hazırdaki ofisler karton ile ayrılmış durumda devam etmektedir.</t>
  </si>
  <si>
    <t>İlk 6 ayda, öğretim üyesi başına düşen Q1 yayın sayısı 1/4=0.25 olarak gerçekleşmiş ve tüm yılın hedefi hedef yakalanmıştır.</t>
  </si>
  <si>
    <t>Bu sene hiç D1 (desile-1, %10'luk dilimde yaynımız, D1,D2,…D10) bulunmamaktadır. Bu zaten 2-3 senelik bir hedeftir.
Geçen 2 seneye bakacak olursak, D1'de bulunan 1 yayınımız zaten mevcuttur.</t>
  </si>
  <si>
    <t>Sadece ilk 6 ayda, 35/5=7 ile kişi başı 4 atıfın üzerine çıkılmıştır.</t>
  </si>
  <si>
    <t>Henüz başvuru aşamasındadır. 2 yıl değil, sadece 6 ay dolmuştur.
HT-TTM üzerinden Tübitak BİLGEM ile "Kuantum Teknolojileri Çatı Projesi" imzalanma aşamasındadır. Temmuz ayında başlayacağı değerlendirilmektedir.</t>
  </si>
  <si>
    <t>Araştırma projelerinin toplam bütçesi 500.000 TL'nin çok çok üzerindedir.</t>
  </si>
  <si>
    <t>BAP'a başvurulmuş sonuç henüz iletilmemiştir. 2 yıllık süreçte tamamlanması gerekmektedir, henüz 6 ay geçmiştir.</t>
  </si>
  <si>
    <t>2 yıl değil, henüz 6 ay olmasına rağmen bir TÜBİTAK 1001 (Araştırmacı), bir adet TÜBİTAK 3501 (Yürütücü) Üniveristemize kazandırılmıştır. Bunun yanı sıra, bir TÜBİTAK 1001 (Yürütücü) için revizyon istenmiş, hemen başvurmasına olanak sağlanmıştır. 
Ayrıca devam etmekte  2 adet  TÜBİTAK 1001 (Araştırmacı) ve 1 adet  1002 (Araştırmacı) projesi ve ek olarak, Enstitümüz araştırmacımız, yurtdışında University of Chicago Uchicago Biological Science Division-Varian Medical System projesinde Araştırmacı olarak yer almaktadır.
Dolayısıyla Enstitümüzde 2024 yılı içerisinde alınan 3 TÜBİTAK projesi, buna ek olarak devam etmekte olan 3 TÜBİTAK ve 1 yurtdışı projesi vardır. Toplam 7 projemiz bulunmaktadır.</t>
  </si>
  <si>
    <t>İlk 6 içerisinde uluslararası iş birliği ile 1 yayın ve 1 uluslararası proje hedefine ulaşılmıştır. Öğretim üyemiz yurtdışındaki projede araştrımacı olarak yer almaktadır.</t>
  </si>
  <si>
    <t>Sadece ilk 6 ayda yeni 3 TÜBİTAK projesi Üniversitemize kazandırılmıştır. 1 öğretim üyemiz Chicago Üniversitesinde proje araştırması yapmakta, diğer 1 öğretim üyemiz ise ABD Texas A&amp;M Üniversitesi ve Pakistan'da sunumlara katılmıştır.</t>
  </si>
  <si>
    <t>Öğretim üyesi başına düşen proje sayısı 7/5=1.4 ile 0.25'in çok üzerinde gerçekleşmiştir.</t>
  </si>
  <si>
    <t>Henüz öğretim üyelerimiz bu BAP projesini kullanma gereksinimi hissetmemiştir. 2 öğretim üyemiz, ve 1 mühendisimiz ilk 6 ayda kendi buldukları fonlar ile yurtdışına çalışma ziyareti gerçekleştirmişlerdir.</t>
  </si>
  <si>
    <t>Son 2 senede öğretim üyesi başına düşen uluslararası işbirlikli yayın sayısı son 2 sene içerisinde 7/5/2=0.7 ile hedeflenen 0.25'in çok üzerindedir.</t>
  </si>
  <si>
    <t>Sadece ilk 6 ayda 3 yeni TÜBİTAK projesi alınmıştır. Devam etmekte olan toplam 7 proje bulunmaktadır.</t>
  </si>
  <si>
    <t>2024 yılı için ikinci 6 aylık dilimde (2024'ü içermesi için sene sonuna doğru) yapılması planlanmaktadır.</t>
  </si>
  <si>
    <t>Ofis ses sıkıntıları yeni yere taşınamadığımız için gerçekleştirilememiştir.</t>
  </si>
  <si>
    <t>2024 yılı için ikinci 6 aylık dilimde yapılması planlanmaktadır.</t>
  </si>
  <si>
    <t>İlk 6 ayda gerçekleştirilmemiştir. Sene sonu yapılması planlanmaktadır.</t>
  </si>
  <si>
    <t>Sadece ilk 6 içerisinde alınmıç 3 TÜBİTAK projesi, devam etmekte olan birisi yurtdışı kaynaklı toplam 7 proje bulunmaktadır.</t>
  </si>
  <si>
    <t>9. SKH: 4 TÜBİTAK projesi
3. SKH: 2 TÜBİTAK Projesi, 1 yurtdışında araştırma proje
9. SKH: 5 SCI yayın</t>
  </si>
  <si>
    <t>Sadece ilk 6 ayda 4 adet NBE Semineri düzenlenmiştir.</t>
  </si>
  <si>
    <t>2024 yılında Fen Bilgisi Eğitim Uzaktamn Eğitim Program açılmasına yönelik YÖK'e teklifte bulunulmuştur.
2024 yılında Fen Bilgisi Eğitim Uzaktamn Eğitim Program açılmasına yönelik teklifimiz YÖK tarafından uygun bulunmadığı ildirilmiştir.</t>
  </si>
  <si>
    <t>WOS Core Collection kapsamında 15 adet yayın geçekleşmiştir.</t>
  </si>
  <si>
    <t>Q1 kategorisindeki dergilerde toplamda 5 adet yayın planlanmaktadır.</t>
  </si>
  <si>
    <t>Kalite ofisi tarafından uygulanacaktır</t>
  </si>
  <si>
    <t>İlk 6 aylık dönemde yan dal yapan öğrenci bulunmamaktadır.</t>
  </si>
  <si>
    <t>3 programın 3'ü özdeğerlendirmeye dahildir.</t>
  </si>
  <si>
    <t>Tercih edilmedi.</t>
  </si>
  <si>
    <t>Yayınlanan makaleler atıf almadı.</t>
  </si>
  <si>
    <t>550.000 TL</t>
  </si>
  <si>
    <t>1.568.000 M Euro, 4.054.238 TL</t>
  </si>
  <si>
    <t>Fakülte kapsamında girişimimiz olmamıştır.</t>
  </si>
  <si>
    <t>Bu faaliyete dair çalışmalarımız devam etmektedir.</t>
  </si>
  <si>
    <t>PG2.2.1.</t>
  </si>
  <si>
    <t>BAP Koordinasyon Birimi tarafından desteklenen araştırma projelerinin sayısı</t>
  </si>
  <si>
    <t>Bap koordinasyon Birimi tarafından desteklenen toplam proje sayısını (devam edenler ve yeni eklenenler dahil) ifade etmektedir.</t>
  </si>
  <si>
    <t>125.357.450,00 TL</t>
  </si>
  <si>
    <t>17.002.000,00 TL</t>
  </si>
  <si>
    <t>143.626.500,00 TL</t>
  </si>
  <si>
    <t>Arzu Hanım gerçekleştiğini söyledi. (Telefonda)</t>
  </si>
  <si>
    <t>Enstitümüz bünyesindeki programlar Birinci ve ikinci öğretim olarak planlanmıştır. Açık ve Uzaktan eğitim yöntemiyle desteklenmemektedir.</t>
  </si>
  <si>
    <t>Enstitümüz bünyesindeki eğitim  programlar  disiplinler arası  olarak planlanmamıştır.  Disiplinlerarası programların yürütülmesi Sağlık Bilimleri Enstitüsü bünyesinde yürütülmektedir.</t>
  </si>
  <si>
    <t xml:space="preserve">Enstitümüzün 13 L.Üstü Programı Akran Değerlendirme  sürecinden geçmiştir.         % 100 </t>
  </si>
  <si>
    <t xml:space="preserve">Yeni program önerisi için İngilizce açma  kriterlerinin YÖK tarafından belirlenmesi ve eğitimin açılmasının 1 yıldan fazla zaman alması </t>
  </si>
  <si>
    <t>Yabancı Uyruklu araştırmacı ve öğretim elemanı atama ve işe başlatma ve takip sürecinin çok kapsamlı ve uzun olması</t>
  </si>
  <si>
    <t xml:space="preserve">İleri Yenidoğan Araştırmaları Tezli Yüksek Lisans programımızda  2023-2024 Bahar Döneminde eğitime başlayan 1 Uluslararası öğrenci bulunmaktadır.  </t>
  </si>
  <si>
    <t>Proje bulunmamaktadır.</t>
  </si>
  <si>
    <t xml:space="preserve"> Enstitümüz öğretim Üyesi Doç.Dr.Baran ERMAN tarafından başvuru yapılmış ancak geri dönüş yapılmamıştır.</t>
  </si>
  <si>
    <t xml:space="preserve">3 İdari personel bulunması nedeni ile anket uygulanmamıştır. </t>
  </si>
  <si>
    <t>Enstitümüz Öğretim Üyesi Doç.Dr. Baran ERMAN   tarafından  1 faaliyet gerçekleştirilmiştir.</t>
  </si>
  <si>
    <t>Öğrenciler tarafından gerçekleştirilen  sosyal sorumluluk projesi yoktur.</t>
  </si>
  <si>
    <t>"2024/7 Sayılı Tasarruf Tedbirleri Genelgesi" ne istinaden gerçekleştirilememiştir.</t>
  </si>
  <si>
    <t>Bütünleşik Yönetim Bilgi Sistemine veri sağlayan tüm uygulamalar güncellenmiştir.</t>
  </si>
  <si>
    <t>Bütünleşik Yönetim Bilgi Sisteminden tüm yöneticilerin yetkileri dahilinde bilgiye anlık ulaşımı için gerekli çalışmalar devam etmektedir.</t>
  </si>
  <si>
    <t xml:space="preserve">2 Şubat 2024 tarihinde Kalite Komisyonu toplanmış ve  KİDR yazım klavuzundaki değişklikler hakkında bilgilendirme yapılmıştır. Ayrıca 15 ve 16 Şubat 2024 tarihlerinde iki oturum olmak üzere toplam 209 katılımcıya 'Birim Öz Değerlendirme Raporu Yazımı Eğitimi' online olarak gerçekleştirilmiştir. </t>
  </si>
  <si>
    <t xml:space="preserve">Üniversitemiz birimlerinin Öz Değerlendirme Raporları tamamlanmış ve raporlanmıştır. Akran Değerlendirme süreci için de zemin oluşturan bu raporların ardından,  Akran Değerlendirme Takımları oluşturulmuştur. Akran Değerlendirme Eğitimleri için eğitim içeriği ve takvim hazırlıkları sürmektedir. </t>
  </si>
  <si>
    <t>KİDR 2023 için birimimizce hazırlanan kılavuzlar, YÖKAK  güncellemelerine paralel olarak revize edilmiş, Üniversitemiz birimleriyle resmi kanallardan ve web sitemiz aracılığıyla paylaşılmıştır.</t>
  </si>
  <si>
    <t>Yönerge değişikliğine ihtiyaç duyulmamıştır.</t>
  </si>
  <si>
    <t xml:space="preserve">Kurumsal İç Değerlendirme Raporu, Öz Değerlendirme Raporu yazımı için bilgilendirme, tanıtım ve eğitim faaliyetleri düzenlenmiştir. Ayrıca Akran Değerlendirme Programı için eğitim içeriği , bilgilendirme ve tanıtım çalışmaları devam etmektedir.  </t>
  </si>
  <si>
    <t>Birimimizce izlenen performans göstergeleri, Üniversimemiz ilgili birimleriyle takvim programlaması içerisinde paylaşılmıştır. (YÖKSİS, Kurumsal Veri Koordinatörlüğü, SGDB)</t>
  </si>
  <si>
    <t>Birimimizce izlenen süreçlerin izlemleri ve raporlanması yapılarak, ilgili birimlere ulaştırılmıştır. (Memnuniyet anketleri, Öz Değerlendirme Rapor sonuçları)</t>
  </si>
  <si>
    <t xml:space="preserve">Senato ve yönetim kurulu kararlarının kurumsal dış değerlendirme ölçütleri ile ilişkilendirilmesinin takibi sağlanmıştır. </t>
  </si>
  <si>
    <t>Bütünleşik Kalite Güvencesi Sistemi kapsamında oluşturulan iş paketleri güncellenmiştir.</t>
  </si>
  <si>
    <t>İş paketimizde bulunan, Öz Değerlendirme Programı için çalışmalar tamamlanmış ( eğitim, uygulama ve değerlendirme) ve Akran Değerlendirme Programları için eğitim aşamasına geçilmek üzeredir. Uygulanmış olan Kurumsal Memnuniyet Anketlerinin değerlendirilmeleri yapılmış ve ilgili birimlerle paylaşılmıştır. İSO eğitimleri için görüşmeler yapılmış, katılımcı listeleri belirlenmiş ve eğitim takvimi belirleme sürecine geçilmiştir.</t>
  </si>
  <si>
    <t>Strateji Geliştirme Daire Başkanlığı ve Kurumsal Veri Koordinatörlüğü ile işbirliği sürdürülmektedir.</t>
  </si>
  <si>
    <t>Mezun Memnuniyet Anketi ilgili web sayfası aracılığıyla paylaşılmıştır.</t>
  </si>
  <si>
    <t>Öğrenci, akademik personel ve idari personel için Kurumsal Memnuniyet Anketleri uygulanmıştır ve sonuçları ilgili birimlerle paylaşılmıştır. Periyodik olarak Koordinasyon Kurulu toplantıları yapılmaktadır. Dış Paydaş Kurulu toplantısı planlanmatadır.</t>
  </si>
  <si>
    <t xml:space="preserve">Gerçekleştirilen Kurumsal Memnuniyet Anket sonuçları, Üniversite üst yönetimi ile ve Koordinasyon Kurulunda paylaşılmıştır. </t>
  </si>
  <si>
    <t>Sağlık Hizmetleri Birimi Yönetim Kurulu Başkanlığı</t>
  </si>
  <si>
    <t>Hemşire, temizlik personeli, hastabakıcı eksikliği ve yıllık izinler nedeniyle kapasite arttırımına gidilememiştir.</t>
  </si>
  <si>
    <t>2024 yılı ilk aya ait   
Ayaktan Hasta Memnuniyet Oranı %83 Yatan Hasta Memnuniyet Oranı %90</t>
  </si>
  <si>
    <t>Süreç devam etmektedir.</t>
  </si>
  <si>
    <t>Ders memnuniyet anketleri yapılmıştır, 2024 güz döneminde ders sorumluları ile paylaşılması planlanmıştır.Bilsis 2023-2024 eğitim dönemi ders memnuniyet anket ortalaması %76,4'tür.</t>
  </si>
  <si>
    <t xml:space="preserve">Konu ile ilgili Yabancı Diller Yüksekokulu Müdürlüğü ile görüşmeler yapıldı, ülkemizde lise mezuniyeti sonrası yabancı dil yetkinliğinin B2 seviyesi olduğu tespit edilmiştir. Bu düzey Diş Hekimliği mezunları için  TYÇ'de öngörülen yabancı dil düzeyi ile uyumludur. </t>
  </si>
  <si>
    <t xml:space="preserve">Diş Hekimliği alanında uluslararası ve ulusal alanda yan dal ve çift anadal uygulayan bir programa rastlanmadı. Diş Hekimliği bir meslek öğrenimi olması nedeniyle çift anadal uygulanmasının güç olduğu ancak yan dal ile ilgili seçeneklerin değerlendirilebileceği öngörüldü. </t>
  </si>
  <si>
    <t xml:space="preserve">2024 yılının ilk 6 ayında Ağız Diş Sağlığı Araştırmaları Ana bilim Dalı Oral Biyoloji programından 1 doktora öğrencisi mezun oldu, Fakülte uzmanlık programlarından 4 mezun verilerek Fakültedeki uzman sayısı 26'ya çıkmıştır.
Uzmanlık programlarında kayıtlı öğrenci sayısı 126'dır.Doktora programlarına kayıtlı öğrenci sayısı 2021'de 8, 2024'de 16'dır. </t>
  </si>
  <si>
    <t xml:space="preserve">Diş Hekimliği eğitim programının akreditasyon çalışmaları başlamıştır ve takvime uygun olarak devam etmektedir.  </t>
  </si>
  <si>
    <t xml:space="preserve"> Birim İç Değerlendirme Raporu  (BİDR) hazırlandı ve Rektörlüğe gönderildi.</t>
  </si>
  <si>
    <t>13 öğretim üyesi lisans öğrencilerine danışmanlık yapmak üzere belirlendi. 16-17  Kasım 2024 tarihlerinde 4. Uluslararası Öğrenci Kongresinin hazırlıkları devam etmektedir.</t>
  </si>
  <si>
    <t xml:space="preserve">2024 yılı Anabilim Dalı eylem planı toplantılarında  proje yapacak lisansüstü öğrenci sayısının arttırılması görüşüldü. Projelere dahil olan araştırma görevlisi sayısı 25 olarak gerçekleşti. </t>
  </si>
  <si>
    <t xml:space="preserve">Lisans öğrenci sayısının kapasitenin çok üzerinde olması ve araştırma üniversitesi olmamız nedeniyle lisans öğrenci kontenjanımız son iki yılda önceki yıllara göre azalarak 130+4 olarak gerçekleşmiştir. </t>
  </si>
  <si>
    <t>2024 yılının ilk 6 ayında uzmanlık programlarına kayıt yaptıran uzmanlık öğrencisi sayısı 14'dür. Ağız Diş ve Çene Radyolojisinin uzmanlık öğrencisi sayısı 1'den 4'e çıkarıldı.</t>
  </si>
  <si>
    <t xml:space="preserve">2021 Ağız Diş Sağlığı Araştırmaları Ana Bilim Dalı Oral Biyoloji ve Toplum Ağız Diş Sağlığı doktora öğrencisi sayısı 8, 2024 yılı doktora öğrenci sayısı 16'dır. </t>
  </si>
  <si>
    <t>Eğitimin kalitesinin artırılmasına yönelik müfredat güncellemeleri öğretim üyesi ve öğrenci geri bildirimleri tartışılmakta ve iyileştirmeye açık alanlarda çalışmalar devam eden süreçler halinde yönetilmektedir. Lisans öğrenci sayısının kapasitenin çok üzerinde olması ve araştırma üniversitesi olmamız nedeniyle lisans öğrenci kontenjanımız son iki yılda önceki yıllara göre azalarak 130+4 olarak gerçekleşti.</t>
  </si>
  <si>
    <t xml:space="preserve">Fakülte web sayfasındaki tanıtım alanı güncellendi. Fakülte sosyal medya hesapları aktif olarak kullanılmaya başlandı, Üniversitemiz tanıtım faaliyetleri kapsamında etkili tanıtım faaliyetleri yürütüldü. 2023 yılında ilk on binde Fakültemizi tercih eden öğrenci sayısı 20'dir. </t>
  </si>
  <si>
    <t>16-17  Kasım 2024 tarihinde yapılacak olan 4. Uluslararası Diş Hekimliği Öğrenci Kongresinin hazırlıkları devam etmektedir.</t>
  </si>
  <si>
    <t>Fakülte web sayfasındaki tanıtım alanı güncellendi.  Diş Hekimliği öğrencileri ile tanıtım günlerine yönelik sıkça sorulan sorular videoları hazırlandı.</t>
  </si>
  <si>
    <t xml:space="preserve">Yabancı dilde eğitim konusunda Anabilim Dalı Başkanları toplantısında ve Fakülte kurullarında öğretim üyeleri ile birlikte değerlendirmeler yapıldı. Eğitimin Türkçe olması konusunda görüş birliğine varıldı. </t>
  </si>
  <si>
    <t>Uluslararası lisans öğrenci oranı 14.6'dır. 2024 yılı Uluslararası Öğrenci Seçme Komisyonu Diş Hekimliği Fakültesi öğretim üyelerinden oluşturuldu,  uluslararası öğrenci mülakatları bu komisyon tarafından yapıldı.</t>
  </si>
  <si>
    <t xml:space="preserve">2024 yılı ilk 6 ayında gerçekleşen yayın sayısı 28'dir. </t>
  </si>
  <si>
    <t xml:space="preserve">2024 yılı ilk 6 ayında gerçekleşen yayın sayısı 14'tür. </t>
  </si>
  <si>
    <t>2024 yılı ilk 6 ayında gerçekleşen ilk yüzde onluk dilimde atıf alan yayın sayısı 1'dir.</t>
  </si>
  <si>
    <t xml:space="preserve">HT-TTM ile proje seçenekleri ve Diş Hekimliğiyle iş birliğinin yapılması konusunda öngörüşme yapıldı, süreç devam etmektedir.  </t>
  </si>
  <si>
    <t>Araştırma projelerinin toplam bütçe büyüklüğü 4.916.522,88 TL'dir.</t>
  </si>
  <si>
    <t xml:space="preserve">Araştırma alt yapısı projelerinin sayısı 4'dür. </t>
  </si>
  <si>
    <t>Ulusal ve uluslararası katılımlı araştırma işbirliği projelerinin sayısı 3'tür.</t>
  </si>
  <si>
    <t xml:space="preserve">Uluslararası kurumlar ile eğitim ve araştırma amaçlı işbirliği yapan araştırmacı sayısı 3'tür. </t>
  </si>
  <si>
    <t xml:space="preserve">Uluslararası bilimsel etkinliklere katılan araştırmacı sayısı 55'dir. </t>
  </si>
  <si>
    <t>Uluslararası işbirliği ile yapılmış yayın sayısı 5'dir.</t>
  </si>
  <si>
    <t xml:space="preserve"> Personel yetkinliklerinin artırılmasına yönelik eğitim alan katılımcı oranı %83,37'dir. </t>
  </si>
  <si>
    <t xml:space="preserve"> Personel yetkinliklerinin artırılmasına yönelik eğitim sayısı: Akademik personele için 16, idari personel için 7'dir.</t>
  </si>
  <si>
    <t>Şubat 2024’te öğretim üyeleri, görevlileri ve araştırma görevlileri anketleri yapıldı, Ortalama memnuniyet oranı % 55'tir. İyileştirme çalışmaları devam eden süreçler halinde yönetilmektedir.</t>
  </si>
  <si>
    <t>İdari personel memnuniyet oranı % 85,23'dir, iyileştirme çalışmaları devam eden süreçler halinde yönetilmektedir, görev tanımları çalışması bitirildi ve tüm çalışanlara tebliğ edilerek Diş Hekimliği Fakültesi Hastanesi Bilgi Yönetim Sistemine yüklendi.</t>
  </si>
  <si>
    <t xml:space="preserve">Uluslararası hasta sayısının hizmet verilen tüm hastalar içindeki oranı 0.00024'dür. Uluslararası hasta ile ilgili sözleşme yapılan firmaların sözleşmeleri gözden geçirilmesi ile ilgili süreç devam etmektedir. </t>
  </si>
  <si>
    <t>İlk 6 ayda döner sermaye gelirlerinde % 119'luk bir artış elde edildi.</t>
  </si>
  <si>
    <t>Ayaktan hasta memnuniyet oranı % 84,55'dir.</t>
  </si>
  <si>
    <t>2024  güz döneminde sürdürebilir kalkınma hedefleri konusunda bilgilendirme toplantısı yapılması planlanmaktadır.</t>
  </si>
  <si>
    <t>Konuyla ilgili bilgilendirme toplantıları sonrası sayılar belirlenecektir.</t>
  </si>
  <si>
    <t>Kamu kurum ve kuruluşlarında görevlendirilen personel sayısı 2'dir (1 akademik  ve 1 idari personel).</t>
  </si>
  <si>
    <t xml:space="preserve">Bir yılda gerçekleştirilen halka açık faaliyet sayısı 5'dir. </t>
  </si>
  <si>
    <t>Tanıtım faaliyetleri amacıyla halka açık bilgilendirme sayısı 2023 yılında  6, 2024 yılının ilk altı ayında  5'tir.</t>
  </si>
  <si>
    <t xml:space="preserve">TADS alan dersi kapsamında Aile ve Sosyal Hizmetler Bakanlığına bağlı Saray Engelsiz Yaşam Bakım ve Rehabilitasyon Merkezi'nde (2 kez), Öğretmen Necla Kızılbağ Yaşlı Bakım ve Rehabilitasyon Merkezinde (2 kez) ve Ankara Çocuk Evlerinde (2 kez) dezavantajlı gruplara ağız diş sağlığı konularında farkındalığın arttırılması için teorik ve pratik eğitimler yapıldı. </t>
  </si>
  <si>
    <t>Doç. Dr. Hande Canpınar
Doç. Dr. Meye Yeğiner 
Öğr. Gör. Pınar Güner Üliç
Melek Günindi Korkut</t>
  </si>
  <si>
    <t>Güz yarıyılında başlayacaktır</t>
  </si>
  <si>
    <t>2025'te 2024 için hesaplanarak yapılacaktır.</t>
  </si>
  <si>
    <t>Yeni projeler için gerçekleştirilecektir.</t>
  </si>
  <si>
    <t>Prof. Dr. Pervin Hürmüz</t>
  </si>
  <si>
    <t>Prof. Dr. Güzide Burça Aydın</t>
  </si>
  <si>
    <t>Anket bu dönemde hazırlanmış olup yeni 
yarıyılda uygulanacaktır.</t>
  </si>
  <si>
    <t>• Web sayfası yenilenerek, bilgiler güncellendi.
• Açılacak yeni dersler belirlendi.
• Sağlık Bilişimi Anabilim Dalında Tezli Yüksek Lisans açılması ile ilgili süreç tamamlandı.
• Özellikle engelli öğrencilerimizin hayatlarını kolaylaştırmak için yapılan asansörün bakımı yaptırılarak daha düzenli çalışması sağlandı.
• Öğrencilerimizin kullanımı için konulan bilgisayarın ekranı daha büyük bir ekranla değiştirildi.
• Öğrencilerin maillerine cevap verme süresi daha hızlı hale getirildi.</t>
  </si>
  <si>
    <t xml:space="preserve">Sineblog, Temsil.org, nhaber, feminist mevzular ve dijitalstoryhub.org gibi sitelerimizde öğrenciler aktif olarak içerik üretmeye devam  etmektedir. </t>
  </si>
  <si>
    <t>Açık ve uzaktan eğitim yöntemleriyle desteklenen örgün eğitim programı açılması için çalışmalar devam etmektedir.</t>
  </si>
  <si>
    <t>Proliz OBS üzeriden yapılan Ders Memnuniyet oranları sonuçları değerlendiridi.</t>
  </si>
  <si>
    <t>Yaratıcı Endüstriler YL Programı Üzerinde Çalışıldı.</t>
  </si>
  <si>
    <t>Şubat-Mart aylarında programlarımız üzerine öz-değerlendirme çalışması yapılmış, raporlar hazırlanmıştır.</t>
  </si>
  <si>
    <t xml:space="preserve">3 YL öğrencisi - Tübitak 1001- 122K368 nolu projede yer almıştır. Ekim 2022-devam etmekte. 2 YL öğrencisi BAP projelerinde görev almıştır. </t>
  </si>
  <si>
    <t>Eğitim programlarına başvuran kişi sayısını arttırmak için  bir defa çevrimiçi Tanıtım günü faaliyeti düzenlenmiştir.</t>
  </si>
  <si>
    <t>Uzaktan ve yüzyüze görüşmeler yapılmıştır. Fakülte/bölüm tanıtımları yapılmıştır.</t>
  </si>
  <si>
    <t>Yabancı uyruklu araştırmacı/öğretim eleman bulunmamaktadır.</t>
  </si>
  <si>
    <t>Uluslararası Öğrenci başvurusu 1 kişi olup, kabul süreci devam etmektedir. Güz dönemi için Erasmus+ Öğrenci Hareketliliği kapsamında Charles Üniversitesi (Prag/Çekya)'nden bir öğrenci gelmesi beklenmektedir.</t>
  </si>
  <si>
    <t>(2024). Kültürlerarası İletişim: Alan İçi Tartışmalar ve Eleştirel Yaklaşımlar. Ankara Üniversitesi İlef Dergisi, 11(1), 9-40. https://doi.org/10.24955/ilef.1355907. Yıldız, A. N., Kara, U. Y., &amp; Arıkan, G. (2024). Türkiye’de Siyasal İletişim Çalışmalarını Haritalandırmak: Türkçe Araştırma Makaleleri Üzerine Bir İnceleme. Ankara Üniversitesi İlef Dergisi, 11(1). Yakın, O &amp; Kaymas, S. (2024) Re-entering Fandom Pages in the Era of New Media Ecosystems: The Case of Turkish Television Series and Its Devoted Viewer Communities’ Relations, Kritika Kultura no 43, https://dx.doi.org/10.13185/KK2024.004302. BAYDAR ÇAVDAR, G., (2024). Surviving authenticity: Acun Ilıcalı and/as his reality-entertainment enterprise. Celebrity Studies.</t>
  </si>
  <si>
    <t>Eğitim gerçekleşmedi ancak İletişim Fakültesi öğretim elemanları 1 adet Q1 dergide yayın yapmıştır.</t>
  </si>
  <si>
    <t xml:space="preserve">Eğitim gerçekleşmedi ama son 6 ayda Emre Toros ve Serhat Kaymas'ın yayınlarına %10'luk dilimde yer alan dergilerde atıf yapılmıştır. </t>
  </si>
  <si>
    <t xml:space="preserve"> Döner Sermaye bünyesinde 1 Adet proje yürütülmüştür. Hizmet bedeli: 114,976,08 TL</t>
  </si>
  <si>
    <t>Eğitim gerçekleşmedi ancak Prof Dr Mutlu Binark ve Araş. Gör. A Toygar Ercan YL Tezi BAP destekli araştırma (2022-2024) yürütmektedir.</t>
  </si>
  <si>
    <t>Devam etmekte olan Bap destekli proje hariç yeni BAP desteği alınmamıştır.</t>
  </si>
  <si>
    <t>1 akademik personel Tübitak 2219 bursu aldı, 1 akademik personel Tübitak 2219 projesi tamamladı, 1 akademik personel-Erasmus+ Personel Eğitim Alma Hareketliliği (Sapienza Üniversitesi-Roma/İtalya), 1 lisansüstü (yüksek lisans) öğrencisi-Erasmus+ Öğrenim Hareketliliği (Giden Öğrenci- Collegium Civitas, Varşova/Polonya), 1 lisans öğrencisi-Erasmus+ Öğrenim Hareketliliği (Giden Öğrenci-Collegium Civitas, Varşova/Polonya)</t>
  </si>
  <si>
    <t>İletişim Bilimleri: 3 akademik personel uluslararası etkinliklere katılmıştır. RTS: 1-- Prof Dr Mutlu Binark KOFIC -10.WHSA Paris Konferansı desteği 2023 Ekim ve 2024 KOREAN ACADEMY OF SCIENCE KİTAP BASKISI DESTEĞİ "Kore Popüler Kültürü Üzerine Çalışmalar" Kimlik Yayınevi tarafından basıldı</t>
  </si>
  <si>
    <t xml:space="preserve">İletişim Bilimleri bölümünde 2024-2025 bahar dönem sonunda araştırma görevlilileri, dr. araştırma görevlilieri ve öğretim üyeleriyle dönem değerlendirme toplantıları ayrı ayrı düzenlenmiş ve akademik personelin görüş ve önerileri bölüm başkanlığınca toplanmıştır. </t>
  </si>
  <si>
    <t>İdari personel memnuniyet oranı %95 olarak ölçülmüştür.</t>
  </si>
  <si>
    <t>İletişim Bilimleri bölümünde SKA 5 ve SKA 16 katkılı yüksek lisans ve doktora tezleri yürütülmektedir ve tamamlananlar bulunmaktadır;  SKA 11 kapsamında RTS Yüksek Lisansı Tezi Yaratıcı Müzik Kenti ve Sürdürülebilir Kültür konulu 2022-20024</t>
  </si>
  <si>
    <t>Toplamda 4 kamu kuruluşu ve STK ile toplantı yapılmıştır: Dijital Hikaye Anlatımı Atölyesi ekibi bu dönem pek çok kamu kuruluşu ve STK ile ortaklıklar için toplantılar yapmıştır (UNWOMEN, CEİD, Tandans). Prof Dr Mutlu Binark  ve Alternatif Bilişim Derneği Ulusal Yeni Medya Çalışmaları 6.Kongresinde DK olarak işbirliği, Alt.Der.nin etkinliklerine destek ve katılım sağlandı; YMK6 2023 de Atölye sorumluluğu üstlenildi.</t>
  </si>
  <si>
    <t>Hükümlü öğrenci (Sefa Eroğlu) ilgili kayıt ve tüm  haftalık devamsızlık kontrolü için yazışmalar yapılmış,Öğrencilerimizin kamu kurum ve kuruluşları ile ilgili (staj v.b.) işlemleri gerçekleştirilmiştir.</t>
  </si>
  <si>
    <t xml:space="preserve">"Haberin ve Eşitliğin Peşinde Kadınlar" Dijital Hikayeleri Gösterim ve Forum Etkinliği;  Belgesel Gösterimi ve Söyleşi: "Duvarsız Odalar: Dayanışmadan Süzülen Umut" ; "Cinsiyetçi Dijital Şiddetle Mücadele Atölyesi"
</t>
  </si>
  <si>
    <t>Mayıs 2024'te yapılan ankete katılan öğrencilerden %68'i, Fakültemizde öğrenci olmaktadn memnun olduklarını belirtmiştir.</t>
  </si>
  <si>
    <t xml:space="preserve">15                                                                          (https://eczacilik.hacettepe.edu.tr/tr/menu/lisans_egitimi_bologna_bilgi_paketi-132 )
</t>
  </si>
  <si>
    <t>Hacettepe Üniversitesi Eczacılık Fakültesi Lisans Eğitimi, Ulusal Eczacılık Eğitimi Akreditasyon Kurulu (ECZAK) ve Eczacılık Eğitimi Programlarını Değerlendirme ve Akreditasyon Derneği (ECZAKDER) tarafından değerlendirilerek, 07/01/2022-07/01/2028 tarihleri arasında "Tam Akreditasyon" almaya hak kazanmıştır.
Akreditasyon Listesi (eczakder.org.tr)</t>
  </si>
  <si>
    <t>Kurumumuz 5 yıllık tam akreditasyon almış olup Akademik Birim Kalite Komisyonumuz ile iç değerlendirme çalışmalarımız ve süreçlerimiz etkin bir şekilde devam edecektir. Ara raporlarla birlikte devemlılımsağlanacaktır. memnuniyet anketleri ile öz değerlendirme ve akran değerlendirmesi yapılmaktadır.</t>
  </si>
  <si>
    <t>61 kişi (Araştırma Üniversitesi olan Kurumumuzun bir parçası olarak ilgili kurumlardan alınan araştırma projesi sayıları ve buna bağlı olarak da projelerde yer alacak öğrenci sayısı artırılacaktır.)</t>
  </si>
  <si>
    <t>85 kişi (Yüksek Lisans=62, Doktora=20, Uzman(EUS)=3, son 6 aylık süreçte lisans öğrencisi başvurusu bulunmamaktadır.)</t>
  </si>
  <si>
    <t>Lisans öğrenci kayıtları Ağustos ayında gerçekleşecektir.</t>
  </si>
  <si>
    <t>Fakültemizde yabancı uyryklu araştırmacı/öğretim elemanı yer almamaktadır.</t>
  </si>
  <si>
    <t>Mayıs 2024 itibariyle 779 lisans öğrencisinden 21'i yabancı uyrukludur.</t>
  </si>
  <si>
    <t>Taranan dergilerde 102 adet yayın mevcuttur. Süreklilik arz etmektedir.</t>
  </si>
  <si>
    <t xml:space="preserve">39 adet yayınımız bulunmaktadır. Araştırma Üniversitesi niteliğini güçlendirecek şekilde çalışmalarımız ve araştırmalarımız Q1 ve diğer kategorilerdeki dergilerde yayımlanmaya devam edecektir. Süreklilik arz etmektedir. </t>
  </si>
  <si>
    <t>HT-TTM ve Döner Sermaye İşletmesi bünyesinde yürütülen özel sektör destekli araştırma-geliştirme projemiz bulunmamaktadır.</t>
  </si>
  <si>
    <t>Araştırma projelerinin toplam (BAPSİS, DABSİS, DÖNER SERMAYE, TTO, APDO, dış destekli, sektör projeleri dahil) bütçesi: 112.650.472,70 TL</t>
  </si>
  <si>
    <t>3 (Araştırma laboratuvarlarımızın fiziki koşullarını ve makine-teçhizat olanaklarını geliştirmek adına BAP alt yapı projelerine yeni başvurular
yapılacaktır).</t>
  </si>
  <si>
    <t>22 kişi / %77 (Lisansüstü programlarımıza başvuran öğrenci sayısı ve kadrolu eleman sayısı artırılarak sağlanan iş gücü ile proje başvurularının artırılması planlanmaktadır. Çalışmalar devam etmektedir).</t>
  </si>
  <si>
    <t>2  kişi / %24 (1 kişi Erasmus, 1 kişi TÜBİTAK) Uluslararası kurumlar ile eğitim ve araştırma amaçlı işbirliği yapan bir Fakülte olarak Erasmus ve diğer uluslararası programlara daha fazla destek verilmesi planlanmıştır. Süreç devam etmektedir.
https://eczacilik.hacettepe.edu.tr/tr/menu/oz_degerlendirme_raporlari-133</t>
  </si>
  <si>
    <t>24 kişi (Uluslararası bilimsel etkinliklere katılan araştırmacı sayısının birimlerimizce alınan projelerin bütçelerine bağlı olarak artırılması planlansa da Üniversitemizin ilgili bütçesinden bu amaçla Fakültemiz öğretim elemanlarının desteklenmesi önerilmektedir. Çalışmalar devam etmektedir.</t>
  </si>
  <si>
    <t>Akademik personel memnuniyet anketi yılda bir kez Aralık ayında yapılmaktadır.</t>
  </si>
  <si>
    <t>21 adet yayınımız vardır. Araştırma Üniversitesi niteliğini güçlendirecek şekilde uluslararası işbirliği ile yapılan çalışmalarımız ve araştırmalarımız uluslararası indeksli dergilerde yayımlanmaya devam edecektir.</t>
  </si>
  <si>
    <t>İdari personel memnuniyet anketi yılda bir kez Aralık ayında yapılmaktadır.</t>
  </si>
  <si>
    <t>%92 (Süreklilik arz etmektedir.)</t>
  </si>
  <si>
    <t>2 adet projemiz mevcuttur. Süreç devam etmektedir.</t>
  </si>
  <si>
    <t xml:space="preserve"> 31 kişi / %20 görevlendirilmiştir. (TİTCK = 25, TÜSEB= 3, TEYDEB=1, Sanayi ve Teknoloji Bakanlığı=1, Sağlık Bakanlığı=1)</t>
  </si>
  <si>
    <t>6 (Süreklilik arz etmektedir.)</t>
  </si>
  <si>
    <t>Fakültemiz öğrencileri tarafından ilk 6 ayda 5 sosyal sorumluluk projesi gerçekleştirilmiştir.</t>
  </si>
  <si>
    <t>Matematik bölümü bilgisayar lab altyapısının yenilenmesi için BAB’a sunulmak üzere proje hazırlanmıştır.</t>
  </si>
  <si>
    <t xml:space="preserve">Veri Bilimi Yüksek Lisans programı 2024-2025 Eğitim Öğretim yılı için lisansüstü eğitime başlayacak öğrencileri belirlemiş ve 
güz dönemi itibarı lisansüstü eğitim aktif hale gelecektir .
Moleküler Biyoloji ve Genetik lisans programı içinde ders programı hazırlanmıştır.
</t>
  </si>
  <si>
    <t xml:space="preserve">Veri Bilimi Yüksek Lisans programı 2024-2025 Eğitim Öğretim yılı için lisansüstü eğitime başlayacak öğrencilerini belirlemiştir. Güz dönemi itibarı ile otuz öğrenci Veri Bilimi Yüksek Lisans programında lisansüstü eğitimine başlayacaktır.
2024-2025 Eğitim Öğretim yılı güz dönemi itibarı ile lisansüstü eğitime başlayacaktır.
</t>
  </si>
  <si>
    <t>18/07/2024 tarihli Senato kararı ile ÇAP yönergeleri güncellenmiştir.</t>
  </si>
  <si>
    <t>Biyoloji Bölümü program güncellenmesi çalışmaları başlatılmıştır.</t>
  </si>
  <si>
    <t>25/06/2024 tarihli Fakülte Kurulu kararı alınarak tüm lisans programlarımızın FEDEK akreditasyonu çalışmaları başlatılmıştır. Böylece Bölümlerimizin alt yapı eksiklikleri kısa sürede tamamlanacaktır.</t>
  </si>
  <si>
    <t>İş sağlığı güvenliği birimi ile görüşmeler yapılmış ve bu konudaki çalışmalar devam etmektedir.</t>
  </si>
  <si>
    <t>2209-A Üniversite Öğrencileri Araştırma Projeleri Destekleme Programına katılım Aktüerya Bilimleri, Biyoloji, İstatistik, Kimya bölümlerinden on beş öğrenci ile sağlanmıştır.</t>
  </si>
  <si>
    <t xml:space="preserve">Fen Fakültesi bölümlerinin tanıtımı kapsamında Üniversitemiz tanıtım programına uygun olarak 20-21 Temmuz 2024 tarihlerinde 
Tunçalp Özgen kongre merkezinde yüz yüze tanıtım, 22-26 Temmuz 2024 tarihlerinde Fakültemiz bölümlerinde 
yüz yüze tanıtım ile birlikte bölümlerimiz saat 10.30 ve 20.00 de online tanıtım toplantıları yapmışlardır. 
Fakültemizin tanıtım programı, Fakültemiz ve Bölümlerimizin web sayfaları ve sosyal medya hesaplarından ilan edilmiştir.
</t>
  </si>
  <si>
    <t>Bu dönem itibarı ile Uluslararası değişim programlarından (Erasmus) yararlanan öğrenci sayısı on ikidir. Yine Erasmus kapsamında Fakültemize gelen öğrenci sayısı ikidir.</t>
  </si>
  <si>
    <t>Aktüerya ve Matematik bölümleri için alt yapı proje çalışmalarımız devam etmektedir.</t>
  </si>
  <si>
    <t>Aktüerya ve Matematik bölümleri için alt yapı projeleri hazırlanmış olup FEDEK kapsamında çalışmalarımız devam etmektedir.</t>
  </si>
  <si>
    <t>Desteklenen Kimya Bölümü projesi için cihaz alımı yapılmıştır.</t>
  </si>
  <si>
    <t xml:space="preserve">Bozuk cihazların tamiri için girişimde bulunulmuştur. </t>
  </si>
  <si>
    <t>Çalıştay, sempozyum/kongre,sergi, ziyaret/teknik gezilere katılan araştırmacı sayısı bu dönem itibarı ile sekiz kişidir.</t>
  </si>
  <si>
    <t>Topluksal Katkı Koordinatörlüğüne bu konuda sunum yapılmıştır.</t>
  </si>
  <si>
    <t>Fakültemiz öğrencileri tarafından deprem bölgesindeki öğrencilere YKS için destek olmak üzere  sanal dersane oluşturulmuş ve uzaktan eğitim aktif hale getirilmiştir.</t>
  </si>
  <si>
    <t xml:space="preserve">Sağlık Bilimleri Kütüphanesinin kapasitesinin artırılmasına yönelik olarak; Kütüphanenin,  Halk Sağlığı Anabilim Dalı ve Halk Sağlığı Enstitüsü ile ortak kullandığı binanın tamamen Kütüphane hizmetine sunulması için bu birimlerin binadan taşınması yönünde HÜ. rektörlüğü tarafından bir proje yürütülmektedir. Bu alanların  Kütüphane için çalışma salonları haline dönüştürülmesi projesi kapsamında Cumhurbaşkanlığı Strateji Geliştime Daire Başkanlığına yatırım bütçesi teklifi sunulmuştur. </t>
  </si>
  <si>
    <t xml:space="preserve">Akademik personel memnuniyet anketi yapılmadığından faaliyet gerçekleştirilememiştir. </t>
  </si>
  <si>
    <t>İdari personel memnuniyet anketi yapılmadığından faaliyet gerçekleştirilememiştir.</t>
  </si>
  <si>
    <t xml:space="preserve">2024 yılı ilk 6 ayı içerisinde kullanıcı talepleri doğrultusunda 5 adet kitap dijitalleştrilmiştir. </t>
  </si>
  <si>
    <t xml:space="preserve">Fakültemiz genelinde uzaktan eğitimle desteklenen örgün eğitim programı bulunmamaktadır.  </t>
  </si>
  <si>
    <t xml:space="preserve">Derslik sayısı artırılamamıştır. </t>
  </si>
  <si>
    <t xml:space="preserve">Fakültemiz programlarında öğrencilerin ders bazında ve toplulaştırılmış memnuniyet oranları değerlendirilmiştir. </t>
  </si>
  <si>
    <t xml:space="preserve">Fakültemizde enerji ekonomisi çalışma alanıyla ilgili bölümlerde henüz Tezsiz Yüksek Lisans Programı açılamamıştır. Bu faaliyetle ilgili gelecek dönemde ilerleme kaydedebilmek adına çalışmalar devam etmektedir. </t>
  </si>
  <si>
    <t xml:space="preserve">Fakültemiz programlarında Lisans düzeyinde yeni programlarla (örneğin İşletme ve Hukuk Fakültesi arasında) yandal anlaşmaları yapılmış, böylece yandal kontenjanı arttırılmıştır. Yeni programlarla yapılan anlaşmalar kapsamında, Fakülteler arası uyum sağlanmış ve yandal anlaşmaları güncellenmiştir. </t>
  </si>
  <si>
    <t>Akreditasyon başvuru ve süreçleri Fakülte Kurulu toplantısı gündemine alınmış ve toplantıyla konuya ilişkin bölümlerin farkındalığı sağlanmıştır.</t>
  </si>
  <si>
    <t>2025 yılında STAR akreditasyon kuruluşuna başvuru, gündeme alınmıştır.</t>
  </si>
  <si>
    <t xml:space="preserve">Fakülte genelinde program değerlendirmesi ve durum raporları hazırlanmaktadır. Akreditasyon hazırlıklarıyla bu süreç izleyen dönemde daha sistematik hale gelecektir. </t>
  </si>
  <si>
    <t xml:space="preserve">Fakültemiz bölümlerinde öğrencilere yönelik TÜBİTAK ve BAB tarafından sağlanan desteklere yönelik farkındalık ve bilgilendirme eğitimleri dönem içinde verilmiştir. </t>
  </si>
  <si>
    <t>Aile ve Tüketici Bilimleri bölümünde 2 lisans öğrencisi TÜBİTAK 2209-A programı kapsamında proje yürütücülüğüne hak kazanmıştır. İşletme bölümünde yürütülen iki tane 3005 destekli TÜBİTAK projesinde 3 lisans ve 3 lisansüstü öğrenci görev almıştır.</t>
  </si>
  <si>
    <t>Fakülte bünyesindeki 2 laboratuvarda (İş analitiği ve karar bilimleri laboratuvarı ve deneysel laboratuvar) bilimsel araştırmalar yürümektedir. Bunu yanı sıra İşletme bölüm katında öğretim elemanları ve öğrencilerin proje çalışmaları ve grup çalışmalarını yapabilecekleri yeni bir sınıf tasarlanmıştır.</t>
  </si>
  <si>
    <t>Fakülte tanıtım programı 20-26 Temmuz 2024 tarihlerinde gerçekleştirilmiştir. Bu tarihlerde İİBF 440 ziyaretçi kabul etmiş ve üniversite genelinde en çok tanıtım amaçlı ziyaretçi kabul eden 2. fakülte olmuştur.</t>
  </si>
  <si>
    <t xml:space="preserve">Fakülte tanıtım programı 20-26 Temmuz 2024 tarihlerinde gerçekleştirilmiştir. Bu tarihlerde İİBF 440 ziyaretçi kabul etmiş ve üniversite genelinde en çok tanıtım amaçlı ziyaretçi kabul eden 2. fakülte olmuştur. Tanıtımda ilk 10000e giren öğrencilerle Dekanlık yönertimi düzeyinde görüşme sağlanmıştır. </t>
  </si>
  <si>
    <t xml:space="preserve">Lisansüstü düzeyde mevcut programlar dışında lisansüstü düzeyde yabancı dilde eğitim veren yeni bir program açılmamıştır. </t>
  </si>
  <si>
    <t>İktisat Bölümünde 1 öğretim elemanı bu kapsamda bulunmaktadır.</t>
  </si>
  <si>
    <t xml:space="preserve">Fakültemiz bölümlerinde web sayfası, sosyal medya veya farklı kanallarla yurtdışı öğrencilere de yönelik tanıtım sağlanmaktadır. Bunun yanı sıra uluslar arası işbirlikleri ile yabancı öğrencilerin Fakültemiz programlarına olan ilgisi artırılmaktadır. </t>
  </si>
  <si>
    <t>Fakültemizde 26 Temmuz 2024 tarihinde gerçekleştirilen uluslararası öğrenci mülakatıyla bölüm kontenjanları 6 bölümde doldurulmuştıur.</t>
  </si>
  <si>
    <t xml:space="preserve">Akademik performans ve üretkenliği artıracak maddi bir teşvik mekanizması bulunmamakta, ancak danışman öğretim üyeleri öğrencilerini bu konuda yönlendirmektedir. </t>
  </si>
  <si>
    <t xml:space="preserve">Fakültede bu türden bir ödüllendirme gerçekleştirilmemiş, ancak gelecek dönemler için planlamaya alınmıştır. </t>
  </si>
  <si>
    <t>Fakülte sayfasına bu türden bir paylaşım yapılmamıştır. Bu gösterge gelecek dönemler için gündeme alınmıştır.</t>
  </si>
  <si>
    <t xml:space="preserve">Q1 yayın deneyim paylaşım toplantısı yapılmamıştır. İlerleyen dönemde Fakülte ölçeğinde yapılması planlanmaktadır. </t>
  </si>
  <si>
    <t xml:space="preserve"> Üniversitenin halihazırda kriterleri yüksek endeksli yayınları zorunlu kıldığından, kriterleri tamamlayan öğretim elemanları için böyle bir önceliklendirme gereksinimi olmamıştır. </t>
  </si>
  <si>
    <t>Bu tür bir ödüllendirme yapılmamıştır.</t>
  </si>
  <si>
    <t xml:space="preserve">Fakülte bünyesinde böyle bir ödül mekanizması bulunmamaktadır. </t>
  </si>
  <si>
    <t xml:space="preserve">Özel sektör destekli projeler için başta Teknokent olmak üzere özel firmalarla görüşme yapılmıştır. </t>
  </si>
  <si>
    <t>Fakültede bu tür bir etkinlik gerçekleştirilmemiştir.</t>
  </si>
  <si>
    <t>Fakültede bu yönde bir çalışma yapılmamıştır.</t>
  </si>
  <si>
    <t>Fakültedenin teknolojik altyapı yeterliliği ve bu çerçevedeki gereksinimlerini belirlemek adına çalışmalar yapılmaktadır. Projeksiyon cihazlarına ilişkin altyapıyı gösteren detaylı bir rapor çalışması yapılmıştır.</t>
  </si>
  <si>
    <t>Fakülte ölçeğinde bu tür bir etkinlik gerçekleştirilmemiştir.</t>
  </si>
  <si>
    <t>İkili işbirlikleri sağlanmış ve işbirlikleri kağsamında ortak akademik çalışmalar yürütülmüştür.</t>
  </si>
  <si>
    <t xml:space="preserve">İşletme bölümünde 2, Aile ve Tüketici Bilimlerinde 1 adet çalışma yürütülmüştür. </t>
  </si>
  <si>
    <t>İşletme bölümünde YÖK, MEB vb kurumlarda görevlendirilen 5 öğretim elemanı bulunmaktadır.</t>
  </si>
  <si>
    <t xml:space="preserve">Aile ve Tüketici Bilimleri Bölümü öğrencileri, engelli bireylerin ailelerine yönelik eğitim  vermiştir. İşletme bölümü yüzyüze/çevrimiçi seminerler düzenlemiştir. Siyaset Bilimi ve Kamu Yönetimi Bölümü akademik paylaşım etkinliklerini web sayfasında duyurarak, kamuoyuna açık olarak düzenlemiştir. </t>
  </si>
  <si>
    <t>Bu faaliyet Aile ve Tüketici Bilimleri Bölümü'nün sıralanan etkinlikleri kapsamında gerçekleşmiştir: Gençlik ve Spor Bakanlığı ile depremzede çocuklara yönelik spor faaliyetleri
Türk Kızılayı Hayalime Dönüşen Oyuncak projesinde gönüllü katılımcı
Türk Kızılayı ortaokul öğrencilerine online eğitim platformu desteği proje tasarımcılığı ve koordinasyon ekibi üyeliği
Türk Kızılayı ihtiyaç sahibi ailelere yardım dağıtımında gönüllü
Türk Kızılayı ihtiyaç sahibi çocuklara burs ve sosyal yardım için gönüllü</t>
  </si>
  <si>
    <t>Bu yıl içerisinde başlatılması için işlemler devam etmektedir.</t>
  </si>
  <si>
    <t>14.09.2023 tarihinde NGS işlemleri başlatılmıştır. 25.09.2023 tarihinde ZAPX cihazı alınarak faaliyete başlamıştır. Böylece yeni tanı ve tedavi yöntemleri devreye alınmıştır.</t>
  </si>
  <si>
    <t>İlgili tüm birimler ve başhekimlikler ile iletişime geçilerek yürütülen işbirliği çerçevesinde topluma hizmet faaliyetleri kapsamının çeşitliliği artırılarak elde edilen sağlık hizmet gelirinin toplam gelire oranı yüksek seviyeye çıkarılmıştır.</t>
  </si>
  <si>
    <t>MÜH103  İş Sağlığı ve Güvenliği I ve MÜH104 İş Sağlığı ve Güvenliği II dersleri 23-24 akademik yılında uzaktan eğitim yoluyla gerçekleştirilmişir.</t>
  </si>
  <si>
    <t xml:space="preserve">Derslerle ilgili bilgiler, sınavlar ve duyurular ilgili derslerin web sayfaları, piazza ve teams sayfaları ile STAR öğrenci bilgi sistemi üzerinden paylaşılmaktadır.  HADİ platformu tüm dersler için kullanılmış ve derslere yardımcı olacak uygulamalar HADİ sistemi üzerinden duyurulmuştur. </t>
  </si>
  <si>
    <t>Öğrencilerin ders memnuniyet oranı, Program Çıktısı Anketi, Öğrenim Çıktısı Anketi ve Mezun Adayı Öğrenci Anketi ile ölçülmektedir. Her dönem sonunda derslerin başarı oranları ve anketler değerlendirilmektedir.
(KANIT dokümanları ekte sunulmuştur.)</t>
  </si>
  <si>
    <t>Bölüm başkanları ve akademik danışmanlar, öğrenci temsilcileriyle  periyodik olarak görüşmektedir.
(KANIT dokümanları ekte sunulmuştur.)</t>
  </si>
  <si>
    <t>Lisans ve Lisansüstü programlarımızdaki eğitimler,  savunma sanayii, yapay zeka, siber güvenlik, temiz ve sürdürülebilir enerji, sağlık  ve uzay teknolojileri gibi stratejik alanları kapsamaktadır ve bu programlarımızdaki eğitimler devam etmektedir.  
Ayrıca, Bilişim Enstitüsü altında "Sağlıkta Yapay Zeka" tezli yüksek lisans programı açılmıştır.</t>
  </si>
  <si>
    <t>Danışma/endüstri kuruluyla periyodik toplantılar gerçekleştirilmektedir. Bu kurulda çeşitli sanayii kuruluşlarının yöneticileri bulunmaktadır.</t>
  </si>
  <si>
    <t>Yandal programından mezun olamayıp ilişiği kesilen öğrencilere yönelik anket düzenlenecek ve sonuçlar raporlanacaktır.</t>
  </si>
  <si>
    <t>Yandal öğrencilerimizin ders programlarında çakışma olmaması için ders programı yapılırken ilgili birimlerle iletişim kurulmaktadır.</t>
  </si>
  <si>
    <t>Makine Mühendisliği lisans programı 01.05.2024 tarihi itibariyle MÜDEK tarafından akredite edilmiş ve EUR-ACE etiketi almıştır. 
Fakültemizdeki lisans programları arasında, 13 program MÜDEK, 1 program ABET akreditasyonuna sahiptir. 
Kalan 1 programımız (Yapay Zeka Mühendisliği) ise ilk mezunlarını 2023’de verdiği için en erken 2025 döneminde değerlendirmeye girecektir.</t>
  </si>
  <si>
    <t xml:space="preserve">Akreditasyonların değerlendirilmesi sürecinde belirtilen  eksikliklerin giderilmesi ile raporların hazırlanması sürecinde gerekli olan bilgi, malzeme, ücret vb. teminler ile ilgili Üniversitemiz birimleri arasında koordinasyon sağlanmış ve gerekli destek  verilmiştir. </t>
  </si>
  <si>
    <t xml:space="preserve">Birimlerimize gerekli bilgilendirme toplantıları yapılmıştır. </t>
  </si>
  <si>
    <t xml:space="preserve"> Öğrencilerin TÜBİTAK veya başka destekli araştırma projelerine katılımı teşvik edilmektedir. 
(KANIT dokümanları ekte sunulmuştur.)</t>
  </si>
  <si>
    <t xml:space="preserve"> Yüzyüze tanıtımlar gerçekleştirilmekte, Bölüm tanıtım sayfaları ve sosyal medya hesapları, programlarımızı tanıtmaya yönelik olarak etkin olarak kullanılmaktadır. </t>
  </si>
  <si>
    <t>Tanıtım günlerine mevcut öğrencilerimiz ve mezunlarımız katılmakta bölüm ve üniversite hakkında bilgiler vermektedir.</t>
  </si>
  <si>
    <t>Fakültemiz bölümlerinden mezun olup, sektörde veya akademide çalışan mezunlarımızın bilgileri yaptığı çalışmalarlarlar ve başarıları ile ilgili haberler, bölümlerin web sayfası ve  sosyal medya hesapları (Instagram, Facebook, X) üzerinden yayınlanmaktadır.</t>
  </si>
  <si>
    <t>Programların tanınırlığına yönelik web sayfası ve sosyal medya hesapları aktif bir şekilde kullanılmaktadır. Hem yüzyüze tanıtımlar gerçekleştirilmekte hem de web sitesi ve online sosyal medya üzerinden tanıtım ve bilgilendirme paylaşımları yapılmaktadır.</t>
  </si>
  <si>
    <t>Tanıtım günlerine mevcut öğrencilerimiz ve mezunlarımız katılmakta, Fakültemiz bölümleri ve üniversite hakkında bilgiler vermektedir.</t>
  </si>
  <si>
    <t>Mezunlarımızın iş hayatındaki başarıları, bölüm web sitesi ve online sosyal medya üzerinden paylaşılmaktadır.</t>
  </si>
  <si>
    <t>Fakültemizdeki lisans programlarından 11 program %100 İngilizce, 2 program %30 İngilizce ve 2 program Türkçe eğitim vermektedir.</t>
  </si>
  <si>
    <t xml:space="preserve">Bölüm web sitelerinin İngilizce tanıtım sayfaları sürekli güncellenmektedir. </t>
  </si>
  <si>
    <t>2024 yılı için Fakültemiz programları için belirlenen toplam kontenjan 70'dir.</t>
  </si>
  <si>
    <t xml:space="preserve">Dekanlık ve Bölümlerimizin web sitelerinin İngilizce tanıtım sayfaları sürekli güncellenmektedir. </t>
  </si>
  <si>
    <t>Fakültemiz bünyesinde disiplinler arası çalışmalar yapılmaktadır.</t>
  </si>
  <si>
    <t>Bölüm web sayfalarında TUBİTAK, TUSEB ve benzeri destekli projelerin tanıtımı yapılmaktadır. 
Öğretim üyelerimizin projeleri ve yayınları güncellenerek bölüm web sitelerimizde yayınlanmaktadır.</t>
  </si>
  <si>
    <t>Danışma/endüstri kuruluyla periyodik toplantılar gerçekleştirilmektedir. Bu kurulda çeşitli sanayii kuruluşlarının yöneticileri bulunmaktadır. Ayrıca proje toplantıları gerçekleştirilmekte ve sanayi kuruluşlarında çalışan kişilerin katıldığı seminerler/söyleşiler düzenlenmektedir.</t>
  </si>
  <si>
    <t>Periyodik olarak danışma/endüstri kuruluyla toplantılar gerçekleştirilmektedir. Bu kurulda çeşitli sanayii kuruluşlarının yöneticileri bulunmaktadır. Ayrıca proje toplantıları gerçekleştirilmekte ve sanayi kuruluşlarında çalışan kişilerin katıldığı seminerler/söyleşiler düzenlenmektedir.</t>
  </si>
  <si>
    <t>Öğretim üyelerimizin projeleri ve yayınları güncellenerek bölüm web sitelerimizde yayınlanmaktadır.</t>
  </si>
  <si>
    <t>Uluslararası proje yazan öğretim üyelerine destek sağlandı. 
Uluslararası projelere başvurunun özendirilmesi yönünde toplantılar organize edilecektir.</t>
  </si>
  <si>
    <t>Fakültemiz öğretim elemanlarının görev aldığı projelerle ilgili bilgiler bölüm web sayfalarında yer almaktadır.</t>
  </si>
  <si>
    <t>Fakülte özelinde akademik personel memnuniyeti ölçülmemektedir.</t>
  </si>
  <si>
    <t>Fakülte Kurulu ve Bölüm Kurulları düzenli olarak toplanmaktadır. Her dönem sonunda derslerin başarı oranları ve anketler değerlendirilmektedir.</t>
  </si>
  <si>
    <t>Fakülte özelinde idari personel memnuniyeti ölçülmemektedir.</t>
  </si>
  <si>
    <t xml:space="preserve">Yeni başlayan personelimize oryantasyon eğitimi verilmiştir. </t>
  </si>
  <si>
    <t>Fakültemize bağlı tüm ofis ve kullanım alanları, derslikler, laboratuvarlar periyodik olarak temizlenmektedir.</t>
  </si>
  <si>
    <t>Gereksiz elektrik ve su kullanımı minimum düzeyde tutulmuştur. Bununla ilgili gerekli bildirimlerde bulunulmuştur.</t>
  </si>
  <si>
    <t>Geri dönüştürülebilir atıklar için özel toplama alanları oluşturulmuştur.Tasarruf sağlanması için bilgilendirme toplantıları gerçekleştirilmiştir. Sürdürülebilir Yerleşkeler Koordinatörlüğü’nün yürütücülüğünde birçok yere geri dönüştürülebilir atık kutuları konulmuş olup, düzenli olarak atıklar tasnif edilerek kampüsteki ilgili atık depolarına atılmaktadır. Ayrıca,  idari ve akademik personeline de bu farkındalığın geliştirilmesi için bilgilendirmeler yapılmaktadır.</t>
  </si>
  <si>
    <t>Fakültemiz İnşaat Mühendisliği Bölümü öğretim üyesi Prof.Dr.Mustafa Şahmaran Çevre Şehircilik İklim Bakanlığı REMEDY projesinde görevlendirilmiştir.</t>
  </si>
  <si>
    <t>İç ve dış paydaşlar (Üniversite yönetimi, diğer yüksek öğretim kurumlarındaki öğretim elemanları, kamu kurum kuruluşları ile firmalarda çalışan kişiler, üniversite ve lise öğrencileri vb.) her yıl düzenli olarak gerçekleştirilen Fakülte Proje Sergisine davet edilmektedir.</t>
  </si>
  <si>
    <t>Tüm öğrencilerin kariyer günlerine katılımı teşvik edilmiştir.</t>
  </si>
  <si>
    <t xml:space="preserve">Faaliyetlerin tanıtımı için web sayfası ve sosyal medya hesapları etkin olarak kullanılmaktadır. </t>
  </si>
  <si>
    <t>Öğrencilerin bitirme projelerinde bu türden sosyal sorumluluk odağında projeleri bulunmaktadır. Bu türden çalışmalar hem yayın hem Teknofest kapsamında sunulmakta, görünürlükleri sağlanmaktadır. Öğrenci topluluklarının faaliyetleri desteklenmektedir.</t>
  </si>
  <si>
    <t xml:space="preserve">Son sınıf bitirme projeleri havuzunda, topluma hizmet içeren proje konuları bulunmaktadır. </t>
  </si>
  <si>
    <t xml:space="preserve">Teknoloji tabanlı sınıf için proje hazırlandı. Başvuru yapılacak. </t>
  </si>
  <si>
    <t xml:space="preserve">Program güncelleme çalışması yapıldı. Bu kapsamda bir dersin açık ders malzemeleri ile sunulması sağlanacaktır.  </t>
  </si>
  <si>
    <t xml:space="preserve">Son 6 ayda 1 tezsiz yükseklisans programı daha açılmıştır. </t>
  </si>
  <si>
    <t xml:space="preserve">1 Tezsiz yükseklisans programı açılmıştır. </t>
  </si>
  <si>
    <t xml:space="preserve">Program güncelleme çalışması yapıldı. Bu kapsamda öğrencilere hangi programlarla çift anadal/yan dal yapmak istedikleri soruldu. </t>
  </si>
  <si>
    <t xml:space="preserve">Uluslararası akreditasyon için gelişim raporuna olumlu geri dönüş alındı. </t>
  </si>
  <si>
    <t>Öz değerlendirme raporumuz hazırlandı ve sunuldu.</t>
  </si>
  <si>
    <t xml:space="preserve">İlk 6 ayda projeler bitirildi, yeni başvurular yapıldı. Derslerde proje başvurusu yapılması teşvik edildi. </t>
  </si>
  <si>
    <t xml:space="preserve">İlk 6 ayda öğrencilere yönelik seminer verildi. Proje başvurusu yapan öğrenciler ile akran öğrenmesi sağlandı. </t>
  </si>
  <si>
    <t xml:space="preserve">Lisans ve lisansüstü tanıtım faaliyetleri sürdürüldü. </t>
  </si>
  <si>
    <t xml:space="preserve">Tanıtım günlerinde aktif tanııtm yapıldı. Yüz yüze ve online seçenekler kullanıldı. Sosyal medya ve web sayfası aktif olarak kullanıldı. </t>
  </si>
  <si>
    <t xml:space="preserve">Tanıtımlar yapılmaktadır. Mardin, Adana, Diyarbakır ve Ankara'nın farklı liselerinden öğrencilere tanıtım yapıldı. </t>
  </si>
  <si>
    <t xml:space="preserve">Hazırlık yapılamatdır. </t>
  </si>
  <si>
    <t xml:space="preserve">Proje hazırlığı yapılmaktadır. </t>
  </si>
  <si>
    <t xml:space="preserve">Kontenjan iki katına çıkarıldı ama henüz yerleştirme gerçekleştirilmedi. </t>
  </si>
  <si>
    <t xml:space="preserve">2. Uluslararası öğrenci kongresi yapılacaktır. </t>
  </si>
  <si>
    <t xml:space="preserve">Ödül ve teşvik komisyonu kurulmuştur. </t>
  </si>
  <si>
    <t xml:space="preserve">İki farklı etkinlik yapılmıştır. </t>
  </si>
  <si>
    <t xml:space="preserve">Toplam yayın sayısı ilk 6 ay için 61'dir. </t>
  </si>
  <si>
    <t xml:space="preserve">Seminer ve kongre kapsamında etkinlik düzenlenmiştir. Bir etkinlikte araştırma geliştirme süreçlerine yönelik eğitim verilmiştir.  </t>
  </si>
  <si>
    <t>Q1 yayın sayısı 78</t>
  </si>
  <si>
    <t>Atıf sayısı ilk 6 ay için; 273</t>
  </si>
  <si>
    <t>Proje çalışmaları devam etmektedir.</t>
  </si>
  <si>
    <t xml:space="preserve">Ekim ayında sektörün de katılımı ile kongre yapılacaktır. </t>
  </si>
  <si>
    <t xml:space="preserve">BAP destekli proje başvuruları yapılmıştır, sonuçlanması beklenmektedir. Yürüyen projelerin sonuç raporları hazırlanmaktadır. Bu konuda teşvik sağlamak üzere eğitimler düznlenmekte, öğretim elemanlarının eğitimlere katılımı sağlanmaktadır. </t>
  </si>
  <si>
    <t xml:space="preserve">BAP proje başvuruları devam etmektedir. </t>
  </si>
  <si>
    <t>İki farklı uluslararası kliniğin araştırmacıları ile işbirliği yapılmış ve bu kliniklerle uluslararası işbirliği protokolü imzalanmıştır (İtalya ve Almanya)</t>
  </si>
  <si>
    <t>İlk 6 ayda iki toplantı yapılmıştır. Çalışmalar devam etmektedir.</t>
  </si>
  <si>
    <t xml:space="preserve">İki farklı ülke ve klinik ile işbirliği yapılmıştır (italya ve Almanya) </t>
  </si>
  <si>
    <t xml:space="preserve">Katılım sağlayan araştırmacı sayımız ilk 6 ay 25'dir. </t>
  </si>
  <si>
    <t xml:space="preserve">Yayın sayımız ilk 6 ay için 22'dir. Eğitimler devam etmektedir. </t>
  </si>
  <si>
    <t xml:space="preserve">Doktorumuz olmadığı için resmi hasta girişi bulunmamaktadır. Eğitim ve araştırma kapsamında hasta hizmeti sunulmaktadır. </t>
  </si>
  <si>
    <t>İLK 6 AY                                                                     TOPLAM GELİR:3.382.571,54
SGK GELIRİ        :1.786.916,57
SGK DIŞI GELİR:745.654,47
SGK D.G./TOP. GELİR: 0,16
Protez Ortez uygulamaları güçlü yanımız, atölye koşullarının iyileştirilmesi sağlanacaktır.</t>
  </si>
  <si>
    <t xml:space="preserve">Durum aynı oranlarda devam ediyor. </t>
  </si>
  <si>
    <t xml:space="preserve">Boya, tamir ve bakım sağlandı. </t>
  </si>
  <si>
    <t xml:space="preserve">Büyükşehir ve Altındağ Beledeiyesi ile 3 farklı proje yürütülmektedir. </t>
  </si>
  <si>
    <t xml:space="preserve">İlk 6 ay verilerimiz; 97 Öğretim elemanı görevlendirilmiştir. </t>
  </si>
  <si>
    <t>Farkındalık Günleri, 
Uluslararası Öğrenci Kongresi
Belediyeler ile kadın, çocuk merkezlerinde bilgilendirme ve egzersiz etkinlikleri gibi etkinlikler yürütülmüştür.</t>
  </si>
  <si>
    <t xml:space="preserve">Öğrencilerimiz;
Hatay ilinde kütüphane projesi gerçekleştirmiştir.
Belediye çalışanlarına fiziksel aktivite projesinde görev almışlardır.
Kadın ve çocuk yaşam merkezlerinde egzersiz projesine destek olmuşlardır.
Hatay Belen’de Destek Merkezlerinde kadın-çocuklarla egzersiz etkinlikleri yapılmıştır.
Mardin Midyat’ta kardeş okul seçen öğrenciler belli aralıklarla okulun ihtiyaçlarına yönelik projeler gerçekleştirilmektedir. Örnek: bölüm tanıtımları
8 Mart Dünya Kadınlar günü için ‘’ Güç Bizde ‘’ projesi ile kadın ve kadın beyanlı bireyler için mor bileklikler yapılmıştır.
Bu tür en az 3 etkinlik gerçekleştirilecektir.
</t>
  </si>
  <si>
    <t xml:space="preserve">Memnuniyet Oranları:     2021: % 59,84
                                         2022: % 61,32
                                         2023:  % 65,35   </t>
  </si>
  <si>
    <t xml:space="preserve">Memnuniyet Oranları:     2021: % 54,71
                                         2022: % 60,20
                                         2023:  % 91,40   </t>
  </si>
  <si>
    <t xml:space="preserve">Memnuniyet Oranları:     2022: % 73,70
                                         2023: % 74,98
                                         2024 (İlk 6 Ay):  % 82,10   </t>
  </si>
  <si>
    <t>Bulunamamaktadır.</t>
  </si>
  <si>
    <t xml:space="preserve">16. Sağlık endüstrilerinde yapısal dönüşüm
19. Temel ve mesleki geliştirme programı
21. sağlıklı yaşam ve hareketlilik programı
</t>
  </si>
  <si>
    <t>13 program</t>
  </si>
  <si>
    <t xml:space="preserve">Tüm programlar dış paydaş anketi 
ile eğitim amaç ve program 
çıktıları değerlendirilmiştir.
</t>
  </si>
  <si>
    <t>yok</t>
  </si>
  <si>
    <t xml:space="preserve">5 TÜBİTAK = 2.955.120,48
7 BAP = 1.009.096,53
TOPLAM: 3.964.217,01
</t>
  </si>
  <si>
    <t>Amaç 1</t>
  </si>
  <si>
    <t>Amaç 2</t>
  </si>
  <si>
    <t>Amaç 3</t>
  </si>
  <si>
    <t>Amaç 4</t>
  </si>
  <si>
    <t>Amaç 5</t>
  </si>
  <si>
    <t>Amaçlar</t>
  </si>
  <si>
    <t>Türkiyat Araştırmaları Enstitüsü</t>
  </si>
  <si>
    <t>Faaliyet Gerçekleşme Yüzdesi (Amaç Bazında)</t>
  </si>
  <si>
    <t>Faaliyet Gerçekleşme Yüzdesi (Gösterge Bazında)</t>
  </si>
  <si>
    <t>Lisansüstü eğitim programlarımızda bu konu
2024-2025 Güz yarıyılı başında yeniden
değerlendirilecektir.</t>
  </si>
  <si>
    <t>Enstitümüzde 2 Tezli YL 1 Doktora olmak üzere
3 Disiplinlerarası Lisansüstü Programda eğitim
verilmektedir</t>
  </si>
  <si>
    <t xml:space="preserve">Programlarda öz değerlendirme yapılması
amacıyla derslerde spesifik memnuniyet ve
geri bildirim anketleri yapılmış ve bu
anketlerden ders uygulamalarına ilişkin olumlu
katkı sağlanmıştır. </t>
  </si>
  <si>
    <t xml:space="preserve">1 Dr 1 TYL öğrencimiz BAP ve dış destekli
projelerde görev almaktadır
</t>
  </si>
  <si>
    <t xml:space="preserve">Her bir öğrencinin, kendi tez konusu ile ilgili bir
proje yazmasının desteklenmesine karar verilmiş ve bu konuda danışmanlara da bilgi verilerek konunun önemi vurgulanmıştır. </t>
  </si>
  <si>
    <t>Üniversitemiz web sayfası yoluyla ve resmi e
posta adresimiz ile birçok kurum ve
kuruluşlara duyuru yapılmıştır, 2023 yılı Bahar
Döneminde (AÇ TYL) programına 4 öğrenci,
Güz döneminde ise (AT DR) programına 10
öğrenci, (AÇ TYL) programına ise 1 öğrenci
başvurmuştur</t>
  </si>
  <si>
    <t>Üniversitemiz bünyesinde de alanımızla ilgili
birimlere tanıtım yapılmıştır. Sonuç olarak
2023 yılında Güz ve Bahar dönemi içinde
toplam 15 öğrenci başvurmuştur.</t>
  </si>
  <si>
    <t xml:space="preserve">Bu konunun, öncelikle mevcut lisansüstü
programlarımızın tanıtım ve gelişmesi
sonrasında ihtiyaç doğrultusunda yeniden
görüşülmesi hedeflenmiştir.
</t>
  </si>
  <si>
    <t>Enstitümüzün tanıtımı için yurtdışı
bağlantılarının artırılması ve tanıtım
seminerleri düzenlenmesi hedeflenmiştir</t>
  </si>
  <si>
    <t>Yabancı uyruklu öğrenci kontenjanı her eğitim
döneminde özellikle açılmaktadır, ancak
başvuru olmadığı ya da başvurulup sınava
katılınmadığından çalışmalarımız devam
etmektedir.</t>
  </si>
  <si>
    <t>1 Ocak- 31 Aralık 2023 tarihleri arasında Wos
Core Collection kapsamında taranan
dergilerde toplam 15 yayınımız
bulunmaktadır</t>
  </si>
  <si>
    <t>1 Ocak- 31 Aralık tarihleri arasında Q1
kategorisindeki dergilerde 8 yayınımız
bulunmaktadır.</t>
  </si>
  <si>
    <t>Tarafımızca yürütülen araştırma projelerinin
toplam bütçesi yaklaşık 4.500.000 TL'dir.
Ayrıca araştırmacı olarak görev aldığımız
projeler de bulunmaktadır.</t>
  </si>
  <si>
    <t>Görev aldığımız 1 adet MSCA Değişim
Programı, 1 AB ve 1 uluslararası kurum
destekli proje bulunmaktadır.</t>
  </si>
  <si>
    <t>Enstitümüzde Uluslararası kurumlar ile eğitim
ve araştırma amaçlı işbirliği yapan araştırmacı
sayısı 7'dır.</t>
  </si>
  <si>
    <t xml:space="preserve">Enstitümüzde Uluslararası bilimsel etkinliklere
katılan araştırmacı sayısı araştırmacı sayısı
7'dir.
</t>
  </si>
  <si>
    <t xml:space="preserve">Enstitümüzde Uluslararası işbirliği ile yapılmış
yayın sayısı 5'tür.
</t>
  </si>
  <si>
    <t>1 adet yayın (SKH 3) ilişkilendirilmiştir.</t>
  </si>
  <si>
    <t>Sivil toplum örgütleri ile yapılan 1 adet ortak
proje bulunmaktadır.</t>
  </si>
  <si>
    <t>1 öğretim üyemiz Sağlık Bakanlığı'nda
görevlendirilmiştir.</t>
  </si>
  <si>
    <t xml:space="preserve">1 adet Sempozyum (21.8.2023), 1 adet Kurs
(30 Kasım-3 Aralık 2023) ve 1 adet uluslararsı
katılımlı panel (12 Ekim 2023) düzenlenmiştir.
</t>
  </si>
  <si>
    <t>Yok saydım, boş bıraktıkları için.</t>
  </si>
  <si>
    <t xml:space="preserve">Yabancı Dil olarak Türkçe Öğretimi programından mezun olan öğrencilerimizden %40 oranı Yabancı Dil Öğretimi alanında Öğretim Görevlisi olarak görev yapmaktadırlar. Türkiyat Araştırmaları Programından mezun olan öğrencilerimiz ise disiplinlerarası ve bütüncül yapıda yetiştikleri için, Bakanlıklar, Yunus Emre Enstitüsü, Türk Dil Kurumu, Tarih Kurumu gibi kurumlarda uzman olarak alanlarında görev yapmaktadırlar. </t>
  </si>
  <si>
    <t>Disiplinlerarası lisansüstü program sayısı: 1. Türkiyat Araştırmaları Yüksek Lisans Programı, 2. Türkiyat Araştırmaları Doktora Programı, 3. Yabancı Dil olarak Türkçe Öğretimi Yüksek Lisans Programı, 4. Yabancı Dil olarak Türkçe Öğretimi Doktora Programı.</t>
  </si>
  <si>
    <t>Belirtilen  sürede herhangi bir yayın bulunmamaktadır.</t>
  </si>
  <si>
    <t>son 1 yıllık sürede herhangi bir yayın bulunmamaktadır.</t>
  </si>
  <si>
    <t xml:space="preserve">BAP tarafından desteklenen bir proje bulunmamaktadır. </t>
  </si>
  <si>
    <t xml:space="preserve">Bölüm Öğretim Üyelerimizin disiplinlerarası ve yabancı dilde yazmış oldukları yayınlara atıfta bulunulması durumu gerçekleşme oranına ulaşıldığını göstermektedir. </t>
  </si>
  <si>
    <t xml:space="preserve">Öğretim programı kontenjan sayısı 5 ile sınırlı tutulmasına rağmen talebin 31 olması gerçekleşme oranının başarısını gösterir niteliktedir.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</si>
</sst>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rgb="FF000000"/>
      <name val="Calibri"/>
      <family val="2"/>
      <charset val="162"/>
      <scheme val="minor"/>
    </font>
    <font>
      <sz val="12"/>
      <color rgb="FFFF0000"/>
      <name val="Calibri"/>
      <family val="2"/>
      <scheme val="minor"/>
    </font>
    <font>
      <sz val="11"/>
      <color theme="1"/>
      <name val="Calibri"/>
      <family val="2"/>
      <charset val="162"/>
      <scheme val="minor"/>
    </font>
    <font>
      <sz val="11"/>
      <color rgb="FFFF0000"/>
      <name val="Calibri"/>
      <family val="2"/>
      <charset val="162"/>
      <scheme val="minor"/>
    </font>
    <font>
      <u/>
      <sz val="11"/>
      <color theme="10"/>
      <name val="Calibri"/>
      <family val="2"/>
      <charset val="162"/>
      <scheme val="minor"/>
    </font>
    <font>
      <sz val="9"/>
      <color theme="1"/>
      <name val="Calibri"/>
      <family val="2"/>
      <scheme val="minor"/>
    </font>
    <font>
      <sz val="8"/>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0" tint="-0.14999847407452621"/>
        <bgColor theme="0"/>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C0000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0" fontId="10" fillId="0" borderId="0" applyNumberFormat="0" applyFill="0" applyBorder="0" applyAlignment="0" applyProtection="0"/>
  </cellStyleXfs>
  <cellXfs count="121">
    <xf numFmtId="0" fontId="0" fillId="0" borderId="0" xfId="0"/>
    <xf numFmtId="0" fontId="2" fillId="0" borderId="0" xfId="1" applyAlignment="1">
      <alignment vertical="center"/>
    </xf>
    <xf numFmtId="0" fontId="2" fillId="0" borderId="1" xfId="1" applyBorder="1" applyAlignment="1">
      <alignment vertical="center"/>
    </xf>
    <xf numFmtId="0" fontId="2" fillId="0" borderId="2" xfId="1" applyBorder="1" applyAlignment="1">
      <alignment vertical="center"/>
    </xf>
    <xf numFmtId="0" fontId="3" fillId="2" borderId="2"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4" fillId="0" borderId="0" xfId="1" applyFont="1" applyAlignment="1">
      <alignment horizontal="center" vertical="center"/>
    </xf>
    <xf numFmtId="0" fontId="4" fillId="0" borderId="2" xfId="1" applyFont="1" applyFill="1" applyBorder="1" applyAlignment="1">
      <alignment horizontal="left" vertical="center"/>
    </xf>
    <xf numFmtId="0" fontId="4" fillId="0" borderId="1" xfId="1" applyFont="1" applyFill="1" applyBorder="1" applyAlignment="1">
      <alignment horizontal="left" vertical="center"/>
    </xf>
    <xf numFmtId="0" fontId="4" fillId="0" borderId="1" xfId="1" applyFont="1" applyFill="1" applyBorder="1" applyAlignment="1">
      <alignment horizontal="left" vertical="center" wrapText="1"/>
    </xf>
    <xf numFmtId="0" fontId="5" fillId="0" borderId="2" xfId="1" applyFont="1" applyFill="1" applyBorder="1" applyAlignment="1">
      <alignment horizontal="left" vertical="center" wrapText="1"/>
    </xf>
    <xf numFmtId="0" fontId="6" fillId="0" borderId="2" xfId="0" applyFont="1" applyBorder="1" applyAlignment="1">
      <alignment horizontal="left" vertical="center" readingOrder="1"/>
    </xf>
    <xf numFmtId="0" fontId="4" fillId="0" borderId="4" xfId="1" applyFont="1" applyFill="1" applyBorder="1" applyAlignment="1">
      <alignment horizontal="center" vertical="center"/>
    </xf>
    <xf numFmtId="0" fontId="4" fillId="0" borderId="0" xfId="1" applyFont="1" applyFill="1" applyAlignment="1">
      <alignment vertical="center"/>
    </xf>
    <xf numFmtId="0" fontId="6" fillId="0" borderId="2" xfId="0" applyFont="1" applyBorder="1" applyAlignment="1">
      <alignment horizontal="left" vertical="center" wrapText="1" readingOrder="1"/>
    </xf>
    <xf numFmtId="0" fontId="4" fillId="0" borderId="2" xfId="1" applyFont="1" applyFill="1" applyBorder="1" applyAlignment="1">
      <alignment horizontal="left" vertical="center" wrapText="1"/>
    </xf>
    <xf numFmtId="0" fontId="4" fillId="0" borderId="2" xfId="1" applyFont="1" applyFill="1" applyBorder="1" applyAlignment="1">
      <alignment vertical="center"/>
    </xf>
    <xf numFmtId="0" fontId="4" fillId="0" borderId="1" xfId="1" applyFont="1" applyFill="1" applyBorder="1" applyAlignment="1">
      <alignment vertical="center"/>
    </xf>
    <xf numFmtId="0" fontId="6" fillId="0" borderId="2" xfId="0" applyFont="1" applyBorder="1" applyAlignment="1">
      <alignment horizontal="left" vertical="center" wrapText="1"/>
    </xf>
    <xf numFmtId="0" fontId="4" fillId="0" borderId="5" xfId="1" applyFont="1" applyFill="1" applyBorder="1" applyAlignment="1">
      <alignment horizontal="left" vertical="center"/>
    </xf>
    <xf numFmtId="0" fontId="4" fillId="0" borderId="6" xfId="1" applyFont="1" applyFill="1" applyBorder="1" applyAlignment="1">
      <alignment horizontal="left" vertical="center"/>
    </xf>
    <xf numFmtId="0" fontId="4" fillId="0" borderId="7" xfId="1" applyFont="1" applyFill="1" applyBorder="1" applyAlignment="1">
      <alignment horizontal="left" vertical="center"/>
    </xf>
    <xf numFmtId="0" fontId="4" fillId="0" borderId="8" xfId="1" applyFont="1" applyFill="1" applyBorder="1" applyAlignment="1">
      <alignment horizontal="left" vertical="center"/>
    </xf>
    <xf numFmtId="0" fontId="4" fillId="0" borderId="2" xfId="1" applyFont="1" applyFill="1" applyBorder="1" applyAlignment="1">
      <alignment vertical="center" wrapText="1"/>
    </xf>
    <xf numFmtId="0" fontId="6" fillId="0" borderId="2" xfId="0" applyFont="1" applyBorder="1" applyAlignment="1">
      <alignment horizontal="left" vertical="center"/>
    </xf>
    <xf numFmtId="0" fontId="4" fillId="0" borderId="1" xfId="1" applyFont="1" applyFill="1" applyBorder="1" applyAlignment="1">
      <alignment vertical="center" wrapText="1"/>
    </xf>
    <xf numFmtId="0" fontId="4" fillId="4" borderId="2" xfId="1" applyFont="1" applyFill="1" applyBorder="1" applyAlignment="1">
      <alignment horizontal="left" vertical="center" wrapText="1"/>
    </xf>
    <xf numFmtId="0" fontId="4" fillId="0" borderId="9" xfId="1" applyFont="1" applyFill="1" applyBorder="1" applyAlignment="1">
      <alignment vertical="center"/>
    </xf>
    <xf numFmtId="0" fontId="2" fillId="0" borderId="6" xfId="1" applyBorder="1" applyAlignment="1">
      <alignment vertical="center"/>
    </xf>
    <xf numFmtId="0" fontId="2" fillId="0" borderId="10" xfId="1" applyBorder="1" applyAlignment="1">
      <alignment vertical="center"/>
    </xf>
    <xf numFmtId="0" fontId="2" fillId="0" borderId="11" xfId="1" applyBorder="1" applyAlignment="1">
      <alignment vertical="center"/>
    </xf>
    <xf numFmtId="0" fontId="2" fillId="0" borderId="0" xfId="1" applyBorder="1" applyAlignment="1">
      <alignment vertical="center"/>
    </xf>
    <xf numFmtId="0" fontId="4" fillId="0" borderId="4" xfId="1" applyFont="1" applyFill="1" applyBorder="1" applyAlignment="1">
      <alignment horizontal="left" vertical="center"/>
    </xf>
    <xf numFmtId="0" fontId="2" fillId="0" borderId="8" xfId="1" applyBorder="1" applyAlignment="1">
      <alignment vertical="center"/>
    </xf>
    <xf numFmtId="0" fontId="2" fillId="0" borderId="3" xfId="1" applyBorder="1" applyAlignment="1">
      <alignment vertical="center"/>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0" borderId="0" xfId="1" applyFont="1" applyFill="1" applyAlignment="1">
      <alignment horizontal="center" vertical="center"/>
    </xf>
    <xf numFmtId="0" fontId="7" fillId="0" borderId="0" xfId="1" applyFont="1" applyFill="1" applyAlignment="1">
      <alignment vertical="center"/>
    </xf>
    <xf numFmtId="0" fontId="2" fillId="0" borderId="2" xfId="1" applyBorder="1" applyAlignment="1">
      <alignment vertical="center" wrapText="1"/>
    </xf>
    <xf numFmtId="0" fontId="8" fillId="0" borderId="2" xfId="1" applyFont="1" applyBorder="1" applyAlignment="1">
      <alignment horizontal="left" vertical="center"/>
    </xf>
    <xf numFmtId="0" fontId="8" fillId="0" borderId="2" xfId="0" applyFont="1" applyBorder="1" applyAlignment="1">
      <alignment horizontal="left" vertical="center" readingOrder="1"/>
    </xf>
    <xf numFmtId="0" fontId="8" fillId="0" borderId="2" xfId="0" applyFont="1" applyBorder="1" applyAlignment="1">
      <alignment horizontal="left" vertical="center" wrapText="1" readingOrder="1"/>
    </xf>
    <xf numFmtId="0" fontId="8" fillId="0" borderId="2" xfId="1" applyFont="1" applyBorder="1" applyAlignment="1">
      <alignment horizontal="left" vertical="center" wrapText="1"/>
    </xf>
    <xf numFmtId="0" fontId="8" fillId="0" borderId="2" xfId="1" applyFont="1" applyFill="1" applyBorder="1" applyAlignment="1">
      <alignment horizontal="left" vertical="center" wrapText="1"/>
    </xf>
    <xf numFmtId="0" fontId="8" fillId="0" borderId="2" xfId="1" applyFont="1" applyFill="1" applyBorder="1" applyAlignment="1">
      <alignment horizontal="left" vertical="center"/>
    </xf>
    <xf numFmtId="0" fontId="8" fillId="0" borderId="2" xfId="0" applyFont="1" applyBorder="1" applyAlignment="1">
      <alignment horizontal="left" vertical="center" wrapText="1"/>
    </xf>
    <xf numFmtId="0" fontId="0" fillId="0" borderId="2" xfId="1" applyFont="1" applyFill="1" applyBorder="1" applyAlignment="1">
      <alignment horizontal="left" vertical="center"/>
    </xf>
    <xf numFmtId="0" fontId="2" fillId="0" borderId="0" xfId="1" applyAlignment="1">
      <alignment vertical="center" wrapText="1"/>
    </xf>
    <xf numFmtId="0" fontId="4" fillId="0" borderId="2" xfId="1" applyFont="1" applyFill="1" applyBorder="1" applyAlignment="1">
      <alignment horizontal="center" vertical="center" wrapText="1"/>
    </xf>
    <xf numFmtId="0" fontId="2" fillId="0" borderId="2" xfId="1" applyBorder="1" applyAlignment="1">
      <alignment horizontal="center" vertical="center" wrapText="1"/>
    </xf>
    <xf numFmtId="0" fontId="2" fillId="0" borderId="0" xfId="1" applyBorder="1" applyAlignment="1">
      <alignment vertical="center" wrapText="1"/>
    </xf>
    <xf numFmtId="0" fontId="4" fillId="0" borderId="4" xfId="1" applyFont="1" applyFill="1" applyBorder="1" applyAlignment="1">
      <alignment horizontal="center" vertical="center" wrapText="1"/>
    </xf>
    <xf numFmtId="0" fontId="2" fillId="0" borderId="0" xfId="1" applyBorder="1" applyAlignment="1">
      <alignment horizontal="left" vertical="center" wrapText="1"/>
    </xf>
    <xf numFmtId="0" fontId="2" fillId="0" borderId="2" xfId="1" applyFont="1" applyFill="1" applyBorder="1" applyAlignment="1">
      <alignment horizontal="center" vertical="center"/>
    </xf>
    <xf numFmtId="0" fontId="4" fillId="4" borderId="4" xfId="1" applyFont="1" applyFill="1" applyBorder="1" applyAlignment="1">
      <alignment horizontal="center" vertical="center"/>
    </xf>
    <xf numFmtId="0" fontId="5" fillId="0" borderId="4" xfId="1" applyFont="1" applyFill="1" applyBorder="1" applyAlignment="1">
      <alignment horizontal="center" vertical="center"/>
    </xf>
    <xf numFmtId="0" fontId="2" fillId="0" borderId="0" xfId="1" applyBorder="1" applyAlignment="1">
      <alignment horizontal="left" vertical="center"/>
    </xf>
    <xf numFmtId="10" fontId="2" fillId="0" borderId="0" xfId="1" applyNumberFormat="1" applyAlignment="1">
      <alignment vertical="center"/>
    </xf>
    <xf numFmtId="10" fontId="2" fillId="0" borderId="2" xfId="1" applyNumberFormat="1" applyBorder="1" applyAlignment="1">
      <alignment vertical="center"/>
    </xf>
    <xf numFmtId="10" fontId="4" fillId="0" borderId="2" xfId="1" applyNumberFormat="1" applyFont="1" applyFill="1" applyBorder="1" applyAlignment="1">
      <alignment vertical="center"/>
    </xf>
    <xf numFmtId="0" fontId="2" fillId="0" borderId="4" xfId="1" applyBorder="1" applyAlignment="1">
      <alignment vertical="center"/>
    </xf>
    <xf numFmtId="0" fontId="4" fillId="0" borderId="4" xfId="1" applyFont="1" applyFill="1" applyBorder="1" applyAlignment="1">
      <alignment vertical="center"/>
    </xf>
    <xf numFmtId="10" fontId="1" fillId="3" borderId="5" xfId="0" applyNumberFormat="1" applyFont="1" applyFill="1" applyBorder="1" applyAlignment="1">
      <alignment horizontal="center" vertical="center" wrapText="1"/>
    </xf>
    <xf numFmtId="10" fontId="4" fillId="0" borderId="2" xfId="1" applyNumberFormat="1" applyFont="1" applyBorder="1" applyAlignment="1">
      <alignment horizontal="right" vertical="center"/>
    </xf>
    <xf numFmtId="10" fontId="4" fillId="0" borderId="2" xfId="1" applyNumberFormat="1" applyFont="1" applyFill="1" applyBorder="1" applyAlignment="1">
      <alignment horizontal="right" vertical="center"/>
    </xf>
    <xf numFmtId="10" fontId="2" fillId="0" borderId="2" xfId="1" applyNumberFormat="1" applyBorder="1" applyAlignment="1">
      <alignment horizontal="right" vertical="center"/>
    </xf>
    <xf numFmtId="0" fontId="13" fillId="0" borderId="1"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4" fillId="0" borderId="8" xfId="1" applyFont="1" applyFill="1" applyBorder="1" applyAlignment="1">
      <alignment horizontal="left" vertical="center" wrapText="1"/>
    </xf>
    <xf numFmtId="0" fontId="0" fillId="4" borderId="1" xfId="0"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9" fontId="4" fillId="0" borderId="1" xfId="1" applyNumberFormat="1" applyFont="1" applyFill="1" applyBorder="1" applyAlignment="1">
      <alignment horizontal="left" vertical="center"/>
    </xf>
    <xf numFmtId="0" fontId="2" fillId="0" borderId="1" xfId="1" applyFont="1" applyFill="1" applyBorder="1" applyAlignment="1">
      <alignment horizontal="left" vertical="center" wrapText="1"/>
    </xf>
    <xf numFmtId="0" fontId="4" fillId="0" borderId="1" xfId="1" applyFont="1" applyBorder="1" applyAlignment="1">
      <alignment horizontal="center" vertical="center" wrapText="1"/>
    </xf>
    <xf numFmtId="0" fontId="12" fillId="0" borderId="1" xfId="1" applyFont="1" applyFill="1" applyBorder="1" applyAlignment="1">
      <alignment horizontal="center" vertical="center" wrapText="1"/>
    </xf>
    <xf numFmtId="0" fontId="4" fillId="0" borderId="6" xfId="1" applyFont="1" applyFill="1" applyBorder="1" applyAlignment="1">
      <alignment horizontal="left" vertical="center" wrapText="1"/>
    </xf>
    <xf numFmtId="0" fontId="4" fillId="0" borderId="6" xfId="1" applyFont="1" applyFill="1" applyBorder="1" applyAlignment="1">
      <alignment vertical="center" wrapText="1"/>
    </xf>
    <xf numFmtId="0" fontId="4" fillId="4" borderId="1" xfId="1" applyFont="1" applyFill="1" applyBorder="1" applyAlignment="1">
      <alignment horizontal="left" vertical="center"/>
    </xf>
    <xf numFmtId="0" fontId="11"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4" fillId="0" borderId="1" xfId="1" applyFont="1" applyFill="1" applyBorder="1" applyAlignment="1">
      <alignment vertical="top" wrapText="1"/>
    </xf>
    <xf numFmtId="0" fontId="10" fillId="0" borderId="1" xfId="2" applyFill="1" applyBorder="1" applyAlignment="1">
      <alignment horizontal="center" vertical="center" wrapText="1"/>
    </xf>
    <xf numFmtId="0" fontId="5" fillId="0" borderId="1" xfId="1" applyFont="1" applyFill="1" applyBorder="1" applyAlignment="1">
      <alignment horizontal="left" vertical="center" wrapText="1"/>
    </xf>
    <xf numFmtId="0" fontId="13" fillId="0" borderId="1" xfId="1" applyFont="1" applyFill="1" applyBorder="1" applyAlignment="1">
      <alignment vertical="center" wrapText="1"/>
    </xf>
    <xf numFmtId="0" fontId="4" fillId="5" borderId="1"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13" fillId="0" borderId="6" xfId="1" applyFont="1" applyFill="1" applyBorder="1" applyAlignment="1">
      <alignment vertical="center" wrapText="1"/>
    </xf>
    <xf numFmtId="0" fontId="4" fillId="0" borderId="9" xfId="1" applyFont="1" applyFill="1" applyBorder="1" applyAlignment="1">
      <alignment horizontal="left" vertical="center" wrapText="1"/>
    </xf>
    <xf numFmtId="0" fontId="2" fillId="0" borderId="1" xfId="1" applyBorder="1" applyAlignment="1">
      <alignment vertical="center" wrapText="1"/>
    </xf>
    <xf numFmtId="0" fontId="2" fillId="0" borderId="1" xfId="1" applyBorder="1" applyAlignment="1">
      <alignment horizontal="left" vertical="center" wrapText="1"/>
    </xf>
    <xf numFmtId="0" fontId="2" fillId="0" borderId="1" xfId="1" applyBorder="1" applyAlignment="1">
      <alignment horizontal="left" vertical="center"/>
    </xf>
    <xf numFmtId="0" fontId="13" fillId="0" borderId="1" xfId="1" applyFont="1" applyBorder="1" applyAlignment="1">
      <alignment vertical="center" wrapText="1"/>
    </xf>
    <xf numFmtId="0" fontId="2" fillId="0" borderId="1" xfId="1" applyFill="1" applyBorder="1" applyAlignment="1">
      <alignment horizontal="left" vertical="center" wrapText="1"/>
    </xf>
    <xf numFmtId="10" fontId="4" fillId="0" borderId="2" xfId="1" applyNumberFormat="1" applyFont="1" applyFill="1" applyBorder="1" applyAlignment="1">
      <alignment horizontal="center" vertical="center"/>
    </xf>
    <xf numFmtId="10" fontId="4" fillId="0" borderId="2" xfId="1" applyNumberFormat="1" applyFont="1" applyFill="1" applyBorder="1" applyAlignment="1">
      <alignment horizontal="center" vertical="center" wrapText="1"/>
    </xf>
    <xf numFmtId="0" fontId="0" fillId="0" borderId="2" xfId="1" applyFont="1" applyFill="1" applyBorder="1" applyAlignment="1">
      <alignment horizontal="left" vertical="center" wrapText="1"/>
    </xf>
    <xf numFmtId="10" fontId="5" fillId="0" borderId="2" xfId="1" applyNumberFormat="1" applyFont="1" applyFill="1" applyBorder="1" applyAlignment="1">
      <alignment vertical="center"/>
    </xf>
    <xf numFmtId="9" fontId="4" fillId="0" borderId="2" xfId="1" applyNumberFormat="1" applyFont="1" applyFill="1" applyBorder="1" applyAlignment="1">
      <alignment vertical="center"/>
    </xf>
    <xf numFmtId="0" fontId="2" fillId="0" borderId="2" xfId="1" applyFont="1" applyFill="1" applyBorder="1" applyAlignment="1">
      <alignment horizontal="center" vertical="center" wrapText="1"/>
    </xf>
    <xf numFmtId="10" fontId="4" fillId="0" borderId="5" xfId="1" applyNumberFormat="1" applyFont="1" applyFill="1" applyBorder="1" applyAlignment="1">
      <alignment vertical="center"/>
    </xf>
    <xf numFmtId="10" fontId="4" fillId="0" borderId="7" xfId="1" applyNumberFormat="1" applyFont="1" applyFill="1" applyBorder="1" applyAlignment="1">
      <alignment vertical="center"/>
    </xf>
    <xf numFmtId="0" fontId="4" fillId="6" borderId="4" xfId="1" applyFont="1" applyFill="1" applyBorder="1" applyAlignment="1">
      <alignment horizontal="center" vertical="center"/>
    </xf>
    <xf numFmtId="0" fontId="4" fillId="6" borderId="1" xfId="1" applyFont="1" applyFill="1" applyBorder="1" applyAlignment="1">
      <alignment horizontal="center" vertical="center"/>
    </xf>
    <xf numFmtId="10" fontId="4" fillId="0" borderId="12" xfId="1" applyNumberFormat="1" applyFont="1" applyFill="1" applyBorder="1" applyAlignment="1">
      <alignment vertical="center"/>
    </xf>
    <xf numFmtId="9" fontId="4" fillId="0" borderId="7" xfId="1" applyNumberFormat="1" applyFont="1" applyFill="1" applyBorder="1" applyAlignment="1">
      <alignment vertical="center"/>
    </xf>
    <xf numFmtId="10" fontId="4" fillId="0" borderId="2" xfId="1" applyNumberFormat="1" applyFont="1" applyBorder="1" applyAlignment="1">
      <alignment horizontal="center" vertical="center"/>
    </xf>
    <xf numFmtId="0" fontId="4" fillId="0" borderId="0" xfId="1" applyFont="1" applyFill="1" applyAlignment="1">
      <alignment horizontal="center" vertical="center" wrapText="1"/>
    </xf>
    <xf numFmtId="0" fontId="0" fillId="0" borderId="2" xfId="0" applyFont="1" applyBorder="1" applyAlignment="1">
      <alignment horizontal="left" vertical="center" wrapText="1" readingOrder="1"/>
    </xf>
    <xf numFmtId="10" fontId="4" fillId="0" borderId="2" xfId="1" applyNumberFormat="1" applyFont="1" applyBorder="1" applyAlignment="1">
      <alignment vertical="center"/>
    </xf>
    <xf numFmtId="0" fontId="4" fillId="0" borderId="2" xfId="1" applyFont="1" applyFill="1" applyBorder="1" applyAlignment="1">
      <alignment horizontal="center" vertical="center"/>
    </xf>
    <xf numFmtId="0" fontId="0" fillId="0" borderId="3" xfId="0" applyBorder="1" applyAlignment="1">
      <alignment vertical="center"/>
    </xf>
    <xf numFmtId="0" fontId="4" fillId="0" borderId="2" xfId="1" applyFont="1" applyBorder="1" applyAlignment="1">
      <alignment horizontal="center" vertical="center"/>
    </xf>
    <xf numFmtId="0" fontId="2" fillId="0" borderId="0" xfId="1" applyBorder="1" applyAlignment="1">
      <alignment horizontal="center" vertical="center" wrapText="1"/>
    </xf>
    <xf numFmtId="0" fontId="8" fillId="0" borderId="0" xfId="1" applyFont="1" applyBorder="1" applyAlignment="1">
      <alignment horizontal="left" vertical="center"/>
    </xf>
    <xf numFmtId="10" fontId="2" fillId="0" borderId="0" xfId="1" applyNumberFormat="1" applyBorder="1" applyAlignment="1">
      <alignment vertical="center"/>
    </xf>
    <xf numFmtId="0" fontId="2" fillId="0" borderId="10" xfId="1" applyBorder="1" applyAlignment="1">
      <alignment horizontal="center" vertical="center" wrapText="1"/>
    </xf>
    <xf numFmtId="0" fontId="8" fillId="0" borderId="10" xfId="1" applyFont="1" applyBorder="1" applyAlignment="1">
      <alignment horizontal="left" vertical="center"/>
    </xf>
    <xf numFmtId="0" fontId="2" fillId="0" borderId="10" xfId="1" applyBorder="1" applyAlignment="1">
      <alignment vertical="center" wrapText="1"/>
    </xf>
    <xf numFmtId="0" fontId="1" fillId="3" borderId="2" xfId="0" applyFont="1" applyFill="1" applyBorder="1" applyAlignment="1">
      <alignment horizontal="center" vertical="center"/>
    </xf>
  </cellXfs>
  <cellStyles count="3">
    <cellStyle name="Köprü"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R1116"/>
  <sheetViews>
    <sheetView tabSelected="1" zoomScale="70" zoomScaleNormal="70" workbookViewId="0">
      <pane xSplit="6" ySplit="3" topLeftCell="G4" activePane="bottomRight" state="frozen"/>
      <selection pane="topRight" activeCell="G1" sqref="G1"/>
      <selection pane="bottomLeft" activeCell="A5" sqref="A5"/>
      <selection pane="bottomRight" activeCell="H3" sqref="H3"/>
    </sheetView>
  </sheetViews>
  <sheetFormatPr defaultColWidth="8.85546875" defaultRowHeight="15" x14ac:dyDescent="0.25"/>
  <cols>
    <col min="1" max="1" width="1.42578125" style="1" customWidth="1"/>
    <col min="2" max="2" width="10.42578125" style="1" customWidth="1"/>
    <col min="3" max="3" width="10.5703125" style="1" customWidth="1"/>
    <col min="4" max="4" width="10.42578125" style="1" customWidth="1"/>
    <col min="5" max="5" width="36.28515625" style="2" customWidth="1"/>
    <col min="6" max="6" width="48" style="3" customWidth="1"/>
    <col min="7" max="7" width="43.5703125" style="50" customWidth="1"/>
    <col min="8" max="8" width="86.5703125" style="40" customWidth="1"/>
    <col min="9" max="9" width="40.7109375" style="48" customWidth="1"/>
    <col min="10" max="10" width="46.140625" style="48" customWidth="1"/>
    <col min="11" max="11" width="16.28515625" style="58" customWidth="1"/>
    <col min="12" max="12" width="14.42578125" style="58" customWidth="1"/>
    <col min="13" max="16384" width="8.85546875" style="1"/>
  </cols>
  <sheetData>
    <row r="1" spans="2:12" ht="6.75" customHeight="1" x14ac:dyDescent="0.25"/>
    <row r="2" spans="2:12" ht="15.75" customHeight="1" x14ac:dyDescent="0.25">
      <c r="C2" s="112"/>
      <c r="D2" s="112"/>
      <c r="E2" s="112"/>
      <c r="F2" s="112"/>
    </row>
    <row r="3" spans="2:12" s="6" customFormat="1" ht="88.5" customHeight="1" x14ac:dyDescent="0.25">
      <c r="B3" s="4" t="s">
        <v>1799</v>
      </c>
      <c r="C3" s="4" t="s">
        <v>0</v>
      </c>
      <c r="D3" s="5" t="s">
        <v>1</v>
      </c>
      <c r="E3" s="5" t="s">
        <v>2</v>
      </c>
      <c r="F3" s="4" t="s">
        <v>3</v>
      </c>
      <c r="G3" s="35" t="s">
        <v>4</v>
      </c>
      <c r="H3" s="120" t="s">
        <v>5</v>
      </c>
      <c r="I3" s="36" t="s">
        <v>1066</v>
      </c>
      <c r="J3" s="35" t="s">
        <v>1065</v>
      </c>
      <c r="K3" s="63" t="s">
        <v>1801</v>
      </c>
      <c r="L3" s="63" t="s">
        <v>1802</v>
      </c>
    </row>
    <row r="4" spans="2:12" s="6" customFormat="1" ht="51.75" hidden="1" customHeight="1" x14ac:dyDescent="0.25">
      <c r="B4" s="113" t="s">
        <v>1794</v>
      </c>
      <c r="C4" s="7" t="s">
        <v>6</v>
      </c>
      <c r="D4" s="8"/>
      <c r="E4" s="9" t="s">
        <v>7</v>
      </c>
      <c r="F4" s="10" t="s">
        <v>8</v>
      </c>
      <c r="G4" s="49" t="s">
        <v>138</v>
      </c>
      <c r="H4" s="14" t="s">
        <v>10</v>
      </c>
      <c r="I4" s="12" t="s">
        <v>1156</v>
      </c>
      <c r="J4" s="70" t="s">
        <v>1646</v>
      </c>
      <c r="K4" s="64">
        <f>7/10</f>
        <v>0.7</v>
      </c>
      <c r="L4" s="107">
        <v>0</v>
      </c>
    </row>
    <row r="5" spans="2:12" s="13" customFormat="1" ht="78" hidden="1" customHeight="1" x14ac:dyDescent="0.25">
      <c r="B5" s="113"/>
      <c r="C5" s="7" t="s">
        <v>6</v>
      </c>
      <c r="D5" s="8"/>
      <c r="E5" s="9" t="s">
        <v>7</v>
      </c>
      <c r="F5" s="10" t="s">
        <v>8</v>
      </c>
      <c r="G5" s="49" t="s">
        <v>9</v>
      </c>
      <c r="H5" s="14" t="s">
        <v>10</v>
      </c>
      <c r="I5" s="12" t="s">
        <v>1156</v>
      </c>
      <c r="J5" s="25" t="s">
        <v>1746</v>
      </c>
      <c r="K5" s="60">
        <f>12/18</f>
        <v>0.66666666666666663</v>
      </c>
      <c r="L5" s="60">
        <v>0</v>
      </c>
    </row>
    <row r="6" spans="2:12" s="13" customFormat="1" ht="78" hidden="1" customHeight="1" x14ac:dyDescent="0.25">
      <c r="B6" s="113"/>
      <c r="C6" s="7" t="s">
        <v>11</v>
      </c>
      <c r="D6" s="8"/>
      <c r="E6" s="9" t="s">
        <v>7</v>
      </c>
      <c r="F6" s="10" t="s">
        <v>8</v>
      </c>
      <c r="G6" s="49" t="s">
        <v>12</v>
      </c>
      <c r="H6" s="14" t="s">
        <v>13</v>
      </c>
      <c r="I6" s="12" t="s">
        <v>1156</v>
      </c>
      <c r="J6" s="9" t="s">
        <v>1528</v>
      </c>
      <c r="K6" s="60">
        <v>0</v>
      </c>
      <c r="L6" s="60">
        <v>0</v>
      </c>
    </row>
    <row r="7" spans="2:12" s="13" customFormat="1" ht="83.25" hidden="1" customHeight="1" x14ac:dyDescent="0.25">
      <c r="B7" s="113"/>
      <c r="C7" s="7" t="s">
        <v>11</v>
      </c>
      <c r="D7" s="8"/>
      <c r="E7" s="9" t="s">
        <v>7</v>
      </c>
      <c r="F7" s="10" t="s">
        <v>8</v>
      </c>
      <c r="G7" s="49" t="s">
        <v>14</v>
      </c>
      <c r="H7" s="14" t="s">
        <v>15</v>
      </c>
      <c r="I7" s="12" t="s">
        <v>1153</v>
      </c>
      <c r="J7" s="71" t="s">
        <v>1152</v>
      </c>
      <c r="K7" s="60">
        <f>2/2</f>
        <v>1</v>
      </c>
      <c r="L7" s="60">
        <f>1/1</f>
        <v>1</v>
      </c>
    </row>
    <row r="8" spans="2:12" s="13" customFormat="1" ht="78" hidden="1" customHeight="1" x14ac:dyDescent="0.25">
      <c r="B8" s="113"/>
      <c r="C8" s="7" t="s">
        <v>16</v>
      </c>
      <c r="D8" s="8"/>
      <c r="E8" s="9" t="s">
        <v>17</v>
      </c>
      <c r="F8" s="15" t="s">
        <v>18</v>
      </c>
      <c r="G8" s="49" t="s">
        <v>9</v>
      </c>
      <c r="H8" s="14" t="s">
        <v>19</v>
      </c>
      <c r="I8" s="12" t="s">
        <v>1156</v>
      </c>
      <c r="J8" s="25" t="s">
        <v>1747</v>
      </c>
      <c r="K8" s="60">
        <f>12/18</f>
        <v>0.66666666666666663</v>
      </c>
      <c r="L8" s="60">
        <v>0</v>
      </c>
    </row>
    <row r="9" spans="2:12" s="13" customFormat="1" ht="78" hidden="1" customHeight="1" x14ac:dyDescent="0.25">
      <c r="B9" s="113"/>
      <c r="C9" s="7" t="s">
        <v>16</v>
      </c>
      <c r="D9" s="8"/>
      <c r="E9" s="9" t="s">
        <v>17</v>
      </c>
      <c r="F9" s="15" t="s">
        <v>18</v>
      </c>
      <c r="G9" s="49" t="s">
        <v>20</v>
      </c>
      <c r="H9" s="14" t="s">
        <v>21</v>
      </c>
      <c r="I9" s="12" t="s">
        <v>1153</v>
      </c>
      <c r="J9" s="71" t="s">
        <v>1597</v>
      </c>
      <c r="K9" s="60">
        <f>6/10</f>
        <v>0.6</v>
      </c>
      <c r="L9" s="60">
        <f>1/2</f>
        <v>0.5</v>
      </c>
    </row>
    <row r="10" spans="2:12" s="13" customFormat="1" ht="78" hidden="1" customHeight="1" x14ac:dyDescent="0.25">
      <c r="B10" s="113"/>
      <c r="C10" s="7" t="s">
        <v>16</v>
      </c>
      <c r="D10" s="8"/>
      <c r="E10" s="9" t="s">
        <v>17</v>
      </c>
      <c r="F10" s="15" t="s">
        <v>18</v>
      </c>
      <c r="G10" s="49" t="s">
        <v>20</v>
      </c>
      <c r="H10" s="11" t="s">
        <v>22</v>
      </c>
      <c r="I10" s="12" t="s">
        <v>1156</v>
      </c>
      <c r="J10" s="9" t="s">
        <v>1598</v>
      </c>
      <c r="K10" s="60">
        <f>6/10</f>
        <v>0.6</v>
      </c>
      <c r="L10" s="60">
        <f>1/2</f>
        <v>0.5</v>
      </c>
    </row>
    <row r="11" spans="2:12" s="13" customFormat="1" ht="78" hidden="1" customHeight="1" x14ac:dyDescent="0.25">
      <c r="B11" s="113"/>
      <c r="C11" s="7" t="s">
        <v>16</v>
      </c>
      <c r="D11" s="8"/>
      <c r="E11" s="9" t="s">
        <v>17</v>
      </c>
      <c r="F11" s="15" t="s">
        <v>18</v>
      </c>
      <c r="G11" s="49" t="s">
        <v>23</v>
      </c>
      <c r="H11" s="11" t="s">
        <v>24</v>
      </c>
      <c r="I11" s="12" t="s">
        <v>1153</v>
      </c>
      <c r="J11" s="71" t="s">
        <v>1704</v>
      </c>
      <c r="K11" s="60">
        <f>21/22</f>
        <v>0.95454545454545459</v>
      </c>
      <c r="L11" s="60">
        <f>2/2</f>
        <v>1</v>
      </c>
    </row>
    <row r="12" spans="2:12" s="13" customFormat="1" ht="78" hidden="1" customHeight="1" x14ac:dyDescent="0.25">
      <c r="B12" s="113"/>
      <c r="C12" s="7" t="s">
        <v>16</v>
      </c>
      <c r="D12" s="8"/>
      <c r="E12" s="9" t="s">
        <v>17</v>
      </c>
      <c r="F12" s="15" t="s">
        <v>18</v>
      </c>
      <c r="G12" s="49" t="s">
        <v>23</v>
      </c>
      <c r="H12" s="14" t="s">
        <v>25</v>
      </c>
      <c r="I12" s="12" t="s">
        <v>1153</v>
      </c>
      <c r="J12" s="71" t="s">
        <v>1705</v>
      </c>
      <c r="K12" s="60">
        <f>21/22</f>
        <v>0.95454545454545459</v>
      </c>
      <c r="L12" s="60">
        <f>2/2</f>
        <v>1</v>
      </c>
    </row>
    <row r="13" spans="2:12" s="13" customFormat="1" ht="78" hidden="1" customHeight="1" x14ac:dyDescent="0.25">
      <c r="B13" s="113"/>
      <c r="C13" s="7" t="s">
        <v>16</v>
      </c>
      <c r="D13" s="8"/>
      <c r="E13" s="9" t="s">
        <v>17</v>
      </c>
      <c r="F13" s="15" t="s">
        <v>18</v>
      </c>
      <c r="G13" s="49" t="s">
        <v>26</v>
      </c>
      <c r="H13" s="14" t="s">
        <v>27</v>
      </c>
      <c r="I13" s="12" t="s">
        <v>1153</v>
      </c>
      <c r="J13" s="9" t="s">
        <v>1425</v>
      </c>
      <c r="K13" s="60">
        <f>15/23</f>
        <v>0.65217391304347827</v>
      </c>
      <c r="L13" s="60">
        <f>2/2</f>
        <v>1</v>
      </c>
    </row>
    <row r="14" spans="2:12" s="13" customFormat="1" ht="78" hidden="1" customHeight="1" x14ac:dyDescent="0.25">
      <c r="B14" s="113"/>
      <c r="C14" s="7" t="s">
        <v>16</v>
      </c>
      <c r="D14" s="8"/>
      <c r="E14" s="9" t="s">
        <v>17</v>
      </c>
      <c r="F14" s="15" t="s">
        <v>18</v>
      </c>
      <c r="G14" s="49" t="s">
        <v>26</v>
      </c>
      <c r="H14" s="14" t="s">
        <v>28</v>
      </c>
      <c r="I14" s="12" t="s">
        <v>1153</v>
      </c>
      <c r="J14" s="9" t="s">
        <v>1426</v>
      </c>
      <c r="K14" s="60">
        <f>15/23</f>
        <v>0.65217391304347827</v>
      </c>
      <c r="L14" s="60">
        <f>2/2</f>
        <v>1</v>
      </c>
    </row>
    <row r="15" spans="2:12" s="13" customFormat="1" ht="78" hidden="1" customHeight="1" x14ac:dyDescent="0.25">
      <c r="B15" s="113"/>
      <c r="C15" s="7" t="s">
        <v>16</v>
      </c>
      <c r="D15" s="8"/>
      <c r="E15" s="9" t="s">
        <v>17</v>
      </c>
      <c r="F15" s="15" t="s">
        <v>18</v>
      </c>
      <c r="G15" s="49" t="s">
        <v>29</v>
      </c>
      <c r="H15" s="14" t="s">
        <v>30</v>
      </c>
      <c r="I15" s="12" t="s">
        <v>1156</v>
      </c>
      <c r="J15" s="9" t="s">
        <v>1517</v>
      </c>
      <c r="K15" s="60">
        <f>3/7</f>
        <v>0.42857142857142855</v>
      </c>
      <c r="L15" s="60">
        <v>0</v>
      </c>
    </row>
    <row r="16" spans="2:12" s="13" customFormat="1" ht="78" hidden="1" customHeight="1" x14ac:dyDescent="0.25">
      <c r="B16" s="113"/>
      <c r="C16" s="7" t="s">
        <v>16</v>
      </c>
      <c r="D16" s="8"/>
      <c r="E16" s="9" t="s">
        <v>17</v>
      </c>
      <c r="F16" s="15" t="s">
        <v>18</v>
      </c>
      <c r="G16" s="49" t="s">
        <v>31</v>
      </c>
      <c r="H16" s="14" t="s">
        <v>32</v>
      </c>
      <c r="I16" s="12" t="s">
        <v>1153</v>
      </c>
      <c r="J16" s="8"/>
      <c r="K16" s="60">
        <f>8/9</f>
        <v>0.88888888888888884</v>
      </c>
      <c r="L16" s="60">
        <f>1/1</f>
        <v>1</v>
      </c>
    </row>
    <row r="17" spans="2:18" s="13" customFormat="1" ht="78" hidden="1" customHeight="1" x14ac:dyDescent="0.25">
      <c r="B17" s="113"/>
      <c r="C17" s="7" t="s">
        <v>16</v>
      </c>
      <c r="D17" s="8"/>
      <c r="E17" s="9" t="s">
        <v>17</v>
      </c>
      <c r="F17" s="15" t="s">
        <v>18</v>
      </c>
      <c r="G17" s="49" t="s">
        <v>33</v>
      </c>
      <c r="H17" s="14" t="s">
        <v>34</v>
      </c>
      <c r="I17" s="12" t="s">
        <v>1156</v>
      </c>
      <c r="J17" s="71" t="s">
        <v>1164</v>
      </c>
      <c r="K17" s="60">
        <f>10/17</f>
        <v>0.58823529411764708</v>
      </c>
      <c r="L17" s="60">
        <f>1/3</f>
        <v>0.33333333333333331</v>
      </c>
    </row>
    <row r="18" spans="2:18" s="13" customFormat="1" ht="78" hidden="1" customHeight="1" x14ac:dyDescent="0.25">
      <c r="B18" s="113"/>
      <c r="C18" s="7" t="s">
        <v>16</v>
      </c>
      <c r="D18" s="8"/>
      <c r="E18" s="9" t="s">
        <v>17</v>
      </c>
      <c r="F18" s="15" t="s">
        <v>18</v>
      </c>
      <c r="G18" s="49" t="s">
        <v>33</v>
      </c>
      <c r="H18" s="14" t="s">
        <v>35</v>
      </c>
      <c r="I18" s="12" t="s">
        <v>1156</v>
      </c>
      <c r="J18" s="71" t="s">
        <v>1165</v>
      </c>
      <c r="K18" s="60">
        <f t="shared" ref="K18:K19" si="0">10/17</f>
        <v>0.58823529411764708</v>
      </c>
      <c r="L18" s="60">
        <f t="shared" ref="L18:L19" si="1">1/3</f>
        <v>0.33333333333333331</v>
      </c>
    </row>
    <row r="19" spans="2:18" s="13" customFormat="1" ht="78" hidden="1" customHeight="1" x14ac:dyDescent="0.25">
      <c r="B19" s="113"/>
      <c r="C19" s="7" t="s">
        <v>16</v>
      </c>
      <c r="D19" s="8"/>
      <c r="E19" s="9" t="s">
        <v>17</v>
      </c>
      <c r="F19" s="15" t="s">
        <v>18</v>
      </c>
      <c r="G19" s="49" t="s">
        <v>33</v>
      </c>
      <c r="H19" s="14" t="s">
        <v>36</v>
      </c>
      <c r="I19" s="12" t="s">
        <v>1153</v>
      </c>
      <c r="J19" s="71" t="s">
        <v>1166</v>
      </c>
      <c r="K19" s="60">
        <f t="shared" si="0"/>
        <v>0.58823529411764708</v>
      </c>
      <c r="L19" s="60">
        <f t="shared" si="1"/>
        <v>0.33333333333333331</v>
      </c>
    </row>
    <row r="20" spans="2:18" s="13" customFormat="1" ht="78" hidden="1" customHeight="1" x14ac:dyDescent="0.25">
      <c r="B20" s="113"/>
      <c r="C20" s="7" t="s">
        <v>16</v>
      </c>
      <c r="D20" s="8"/>
      <c r="E20" s="9" t="s">
        <v>17</v>
      </c>
      <c r="F20" s="15" t="s">
        <v>18</v>
      </c>
      <c r="G20" s="49" t="s">
        <v>37</v>
      </c>
      <c r="H20" s="14" t="s">
        <v>38</v>
      </c>
      <c r="I20" s="12" t="s">
        <v>1156</v>
      </c>
      <c r="J20" s="9" t="s">
        <v>1498</v>
      </c>
      <c r="K20" s="60">
        <v>0</v>
      </c>
      <c r="L20" s="60">
        <v>0</v>
      </c>
    </row>
    <row r="21" spans="2:18" s="13" customFormat="1" ht="78" hidden="1" customHeight="1" x14ac:dyDescent="0.25">
      <c r="B21" s="113"/>
      <c r="C21" s="7" t="s">
        <v>16</v>
      </c>
      <c r="D21" s="8"/>
      <c r="E21" s="9" t="s">
        <v>17</v>
      </c>
      <c r="F21" s="15" t="s">
        <v>18</v>
      </c>
      <c r="G21" s="49" t="s">
        <v>37</v>
      </c>
      <c r="H21" s="14" t="s">
        <v>39</v>
      </c>
      <c r="I21" s="12" t="s">
        <v>1156</v>
      </c>
      <c r="J21" s="9" t="s">
        <v>1498</v>
      </c>
      <c r="K21" s="60">
        <v>0</v>
      </c>
      <c r="L21" s="60">
        <v>0</v>
      </c>
    </row>
    <row r="22" spans="2:18" s="13" customFormat="1" ht="78" hidden="1" customHeight="1" x14ac:dyDescent="0.25">
      <c r="B22" s="113"/>
      <c r="C22" s="7" t="s">
        <v>16</v>
      </c>
      <c r="D22" s="8"/>
      <c r="E22" s="9" t="s">
        <v>17</v>
      </c>
      <c r="F22" s="15" t="s">
        <v>18</v>
      </c>
      <c r="G22" s="49" t="s">
        <v>40</v>
      </c>
      <c r="H22" s="14" t="s">
        <v>41</v>
      </c>
      <c r="I22" s="52" t="s">
        <v>1156</v>
      </c>
      <c r="J22" s="9" t="s">
        <v>1208</v>
      </c>
      <c r="K22" s="60">
        <f>2/5</f>
        <v>0.4</v>
      </c>
      <c r="L22" s="60">
        <v>0</v>
      </c>
    </row>
    <row r="23" spans="2:18" s="13" customFormat="1" ht="78" hidden="1" customHeight="1" x14ac:dyDescent="0.25">
      <c r="B23" s="113"/>
      <c r="C23" s="7" t="s">
        <v>16</v>
      </c>
      <c r="D23" s="8"/>
      <c r="E23" s="9" t="s">
        <v>17</v>
      </c>
      <c r="F23" s="15" t="s">
        <v>18</v>
      </c>
      <c r="G23" s="49" t="s">
        <v>42</v>
      </c>
      <c r="H23" s="14" t="s">
        <v>43</v>
      </c>
      <c r="I23" s="12" t="s">
        <v>1156</v>
      </c>
      <c r="J23" s="71" t="s">
        <v>1548</v>
      </c>
      <c r="K23" s="60">
        <f>16/18</f>
        <v>0.88888888888888884</v>
      </c>
      <c r="L23" s="60">
        <v>0</v>
      </c>
    </row>
    <row r="24" spans="2:18" s="13" customFormat="1" ht="78" hidden="1" customHeight="1" x14ac:dyDescent="0.25">
      <c r="B24" s="113"/>
      <c r="C24" s="7" t="s">
        <v>16</v>
      </c>
      <c r="D24" s="8"/>
      <c r="E24" s="9" t="s">
        <v>17</v>
      </c>
      <c r="F24" s="15" t="s">
        <v>18</v>
      </c>
      <c r="G24" s="49" t="s">
        <v>44</v>
      </c>
      <c r="H24" s="14" t="s">
        <v>45</v>
      </c>
      <c r="I24" s="12" t="s">
        <v>1153</v>
      </c>
      <c r="J24" s="9" t="s">
        <v>1387</v>
      </c>
      <c r="K24" s="60">
        <f>14/19</f>
        <v>0.73684210526315785</v>
      </c>
      <c r="L24" s="60">
        <f>1/1</f>
        <v>1</v>
      </c>
    </row>
    <row r="25" spans="2:18" s="13" customFormat="1" ht="78" hidden="1" customHeight="1" x14ac:dyDescent="0.25">
      <c r="B25" s="113"/>
      <c r="C25" s="7" t="s">
        <v>16</v>
      </c>
      <c r="D25" s="8"/>
      <c r="E25" s="9" t="s">
        <v>17</v>
      </c>
      <c r="F25" s="15" t="s">
        <v>18</v>
      </c>
      <c r="G25" s="49" t="s">
        <v>46</v>
      </c>
      <c r="H25" s="14" t="s">
        <v>47</v>
      </c>
      <c r="I25" s="12" t="s">
        <v>1156</v>
      </c>
      <c r="J25" s="71" t="s">
        <v>1667</v>
      </c>
      <c r="K25" s="60">
        <f>14/19</f>
        <v>0.73684210526315785</v>
      </c>
      <c r="L25" s="60">
        <v>0</v>
      </c>
    </row>
    <row r="26" spans="2:18" s="13" customFormat="1" ht="78" hidden="1" customHeight="1" x14ac:dyDescent="0.25">
      <c r="B26" s="113"/>
      <c r="C26" s="7" t="s">
        <v>16</v>
      </c>
      <c r="D26" s="8"/>
      <c r="E26" s="9" t="s">
        <v>17</v>
      </c>
      <c r="F26" s="15" t="s">
        <v>18</v>
      </c>
      <c r="G26" s="49" t="s">
        <v>46</v>
      </c>
      <c r="H26" s="14" t="s">
        <v>48</v>
      </c>
      <c r="I26" s="12" t="s">
        <v>1156</v>
      </c>
      <c r="J26" s="71" t="s">
        <v>1668</v>
      </c>
      <c r="K26" s="60">
        <f>14/19</f>
        <v>0.73684210526315785</v>
      </c>
      <c r="L26" s="60">
        <v>0</v>
      </c>
    </row>
    <row r="27" spans="2:18" s="13" customFormat="1" ht="78" hidden="1" customHeight="1" x14ac:dyDescent="0.25">
      <c r="B27" s="113"/>
      <c r="C27" s="7" t="s">
        <v>16</v>
      </c>
      <c r="D27" s="8"/>
      <c r="E27" s="9" t="s">
        <v>17</v>
      </c>
      <c r="F27" s="15" t="s">
        <v>18</v>
      </c>
      <c r="G27" s="49" t="s">
        <v>49</v>
      </c>
      <c r="H27" s="14" t="s">
        <v>50</v>
      </c>
      <c r="I27" s="12" t="s">
        <v>1156</v>
      </c>
      <c r="J27" s="71" t="s">
        <v>1263</v>
      </c>
      <c r="K27" s="60">
        <v>0</v>
      </c>
      <c r="L27" s="60">
        <v>0</v>
      </c>
    </row>
    <row r="28" spans="2:18" s="13" customFormat="1" ht="78" hidden="1" customHeight="1" x14ac:dyDescent="0.25">
      <c r="B28" s="113"/>
      <c r="C28" s="7" t="s">
        <v>16</v>
      </c>
      <c r="D28" s="8"/>
      <c r="E28" s="9" t="s">
        <v>17</v>
      </c>
      <c r="F28" s="15" t="s">
        <v>18</v>
      </c>
      <c r="G28" s="49" t="s">
        <v>49</v>
      </c>
      <c r="H28" s="14" t="s">
        <v>51</v>
      </c>
      <c r="I28" s="12" t="s">
        <v>1156</v>
      </c>
      <c r="J28" s="71" t="s">
        <v>1263</v>
      </c>
      <c r="K28" s="60">
        <v>0</v>
      </c>
      <c r="L28" s="60">
        <v>0</v>
      </c>
    </row>
    <row r="29" spans="2:18" s="13" customFormat="1" ht="78" hidden="1" customHeight="1" x14ac:dyDescent="0.25">
      <c r="B29" s="113"/>
      <c r="C29" s="7" t="s">
        <v>16</v>
      </c>
      <c r="D29" s="8"/>
      <c r="E29" s="9" t="s">
        <v>17</v>
      </c>
      <c r="F29" s="15" t="s">
        <v>18</v>
      </c>
      <c r="G29" s="49" t="s">
        <v>52</v>
      </c>
      <c r="H29" s="14" t="s">
        <v>53</v>
      </c>
      <c r="I29" s="12" t="s">
        <v>1156</v>
      </c>
      <c r="J29" s="14" t="s">
        <v>1803</v>
      </c>
      <c r="K29" s="60">
        <f>6/11</f>
        <v>0.54545454545454541</v>
      </c>
      <c r="L29" s="60">
        <v>0</v>
      </c>
    </row>
    <row r="30" spans="2:18" s="13" customFormat="1" ht="78" hidden="1" customHeight="1" x14ac:dyDescent="0.25">
      <c r="B30" s="113"/>
      <c r="C30" s="7" t="s">
        <v>16</v>
      </c>
      <c r="D30" s="8"/>
      <c r="E30" s="9" t="s">
        <v>17</v>
      </c>
      <c r="F30" s="15" t="s">
        <v>18</v>
      </c>
      <c r="G30" s="49" t="s">
        <v>54</v>
      </c>
      <c r="H30" s="14" t="s">
        <v>55</v>
      </c>
      <c r="I30" s="12" t="s">
        <v>1153</v>
      </c>
      <c r="J30" s="14" t="s">
        <v>1229</v>
      </c>
      <c r="K30" s="60">
        <f>11/19</f>
        <v>0.57894736842105265</v>
      </c>
      <c r="L30" s="60">
        <f>1/1</f>
        <v>1</v>
      </c>
    </row>
    <row r="31" spans="2:18" s="13" customFormat="1" ht="78" hidden="1" customHeight="1" x14ac:dyDescent="0.25">
      <c r="B31" s="113"/>
      <c r="C31" s="7" t="s">
        <v>16</v>
      </c>
      <c r="D31" s="8"/>
      <c r="E31" s="9" t="s">
        <v>17</v>
      </c>
      <c r="F31" s="15" t="s">
        <v>18</v>
      </c>
      <c r="G31" s="49" t="s">
        <v>56</v>
      </c>
      <c r="H31" s="14" t="s">
        <v>57</v>
      </c>
      <c r="I31" s="12" t="s">
        <v>1156</v>
      </c>
      <c r="J31" s="14" t="s">
        <v>1788</v>
      </c>
      <c r="K31" s="60">
        <f>7/9</f>
        <v>0.77777777777777779</v>
      </c>
      <c r="L31" s="60">
        <v>0</v>
      </c>
    </row>
    <row r="32" spans="2:18" s="13" customFormat="1" ht="78" hidden="1" customHeight="1" x14ac:dyDescent="0.25">
      <c r="B32" s="113"/>
      <c r="C32" s="7" t="s">
        <v>16</v>
      </c>
      <c r="D32" s="8"/>
      <c r="E32" s="9" t="s">
        <v>17</v>
      </c>
      <c r="F32" s="15" t="s">
        <v>18</v>
      </c>
      <c r="G32" s="49" t="s">
        <v>1071</v>
      </c>
      <c r="H32" s="14" t="s">
        <v>1072</v>
      </c>
      <c r="I32" s="12" t="s">
        <v>1156</v>
      </c>
      <c r="J32" s="14" t="s">
        <v>1316</v>
      </c>
      <c r="K32" s="95">
        <f>7/18</f>
        <v>0.3888888888888889</v>
      </c>
      <c r="L32" s="95">
        <v>0</v>
      </c>
      <c r="M32" s="37"/>
      <c r="N32" s="37"/>
      <c r="O32" s="37"/>
      <c r="P32" s="37"/>
      <c r="Q32" s="37"/>
      <c r="R32" s="37"/>
    </row>
    <row r="33" spans="2:18" s="13" customFormat="1" ht="78" hidden="1" customHeight="1" x14ac:dyDescent="0.25">
      <c r="B33" s="113"/>
      <c r="C33" s="7" t="s">
        <v>16</v>
      </c>
      <c r="D33" s="8"/>
      <c r="E33" s="9" t="s">
        <v>17</v>
      </c>
      <c r="F33" s="15" t="s">
        <v>18</v>
      </c>
      <c r="G33" s="49" t="s">
        <v>1071</v>
      </c>
      <c r="H33" s="14" t="s">
        <v>1073</v>
      </c>
      <c r="I33" s="12" t="s">
        <v>1156</v>
      </c>
      <c r="J33" s="14" t="s">
        <v>1317</v>
      </c>
      <c r="K33" s="95">
        <f>7/18</f>
        <v>0.3888888888888889</v>
      </c>
      <c r="L33" s="95">
        <v>0</v>
      </c>
      <c r="M33" s="37"/>
      <c r="N33" s="37"/>
      <c r="O33" s="37"/>
      <c r="P33" s="37"/>
      <c r="Q33" s="37"/>
      <c r="R33" s="37"/>
    </row>
    <row r="34" spans="2:18" s="13" customFormat="1" ht="78" hidden="1" customHeight="1" x14ac:dyDescent="0.25">
      <c r="B34" s="113"/>
      <c r="C34" s="7" t="s">
        <v>16</v>
      </c>
      <c r="D34" s="8"/>
      <c r="E34" s="9" t="s">
        <v>17</v>
      </c>
      <c r="F34" s="15" t="s">
        <v>18</v>
      </c>
      <c r="G34" s="49" t="s">
        <v>1107</v>
      </c>
      <c r="H34" s="14" t="s">
        <v>1108</v>
      </c>
      <c r="I34" s="12" t="s">
        <v>1156</v>
      </c>
      <c r="J34" s="14" t="s">
        <v>1362</v>
      </c>
      <c r="K34" s="65">
        <f>7/21</f>
        <v>0.33333333333333331</v>
      </c>
      <c r="L34" s="95">
        <f>1/1</f>
        <v>1</v>
      </c>
      <c r="M34" s="37"/>
      <c r="N34" s="37"/>
      <c r="O34" s="37"/>
      <c r="P34" s="37"/>
      <c r="Q34" s="37"/>
      <c r="R34" s="37"/>
    </row>
    <row r="35" spans="2:18" s="13" customFormat="1" ht="78" hidden="1" customHeight="1" x14ac:dyDescent="0.25">
      <c r="B35" s="113"/>
      <c r="C35" s="7" t="s">
        <v>58</v>
      </c>
      <c r="D35" s="8" t="s">
        <v>59</v>
      </c>
      <c r="E35" s="9" t="s">
        <v>60</v>
      </c>
      <c r="F35" s="15" t="s">
        <v>61</v>
      </c>
      <c r="G35" s="49" t="s">
        <v>9</v>
      </c>
      <c r="H35" s="14" t="s">
        <v>62</v>
      </c>
      <c r="I35" s="12" t="s">
        <v>1153</v>
      </c>
      <c r="J35" s="14" t="s">
        <v>1787</v>
      </c>
      <c r="K35" s="60">
        <f>12/18</f>
        <v>0.66666666666666663</v>
      </c>
      <c r="L35" s="60">
        <f>1/1</f>
        <v>1</v>
      </c>
    </row>
    <row r="36" spans="2:18" s="13" customFormat="1" ht="78" hidden="1" customHeight="1" x14ac:dyDescent="0.25">
      <c r="B36" s="113"/>
      <c r="C36" s="7" t="s">
        <v>58</v>
      </c>
      <c r="D36" s="8" t="s">
        <v>59</v>
      </c>
      <c r="E36" s="9" t="s">
        <v>60</v>
      </c>
      <c r="F36" s="15" t="s">
        <v>61</v>
      </c>
      <c r="G36" s="49" t="s">
        <v>63</v>
      </c>
      <c r="H36" s="14" t="s">
        <v>64</v>
      </c>
      <c r="I36" s="12" t="s">
        <v>1153</v>
      </c>
      <c r="J36" s="14" t="s">
        <v>1273</v>
      </c>
      <c r="K36" s="60">
        <f>10/11</f>
        <v>0.90909090909090906</v>
      </c>
      <c r="L36" s="60">
        <f>1/1</f>
        <v>1</v>
      </c>
    </row>
    <row r="37" spans="2:18" s="13" customFormat="1" ht="78" hidden="1" customHeight="1" x14ac:dyDescent="0.25">
      <c r="B37" s="113"/>
      <c r="C37" s="7" t="s">
        <v>58</v>
      </c>
      <c r="D37" s="8" t="s">
        <v>59</v>
      </c>
      <c r="E37" s="9" t="s">
        <v>60</v>
      </c>
      <c r="F37" s="15" t="s">
        <v>61</v>
      </c>
      <c r="G37" s="49" t="s">
        <v>20</v>
      </c>
      <c r="H37" s="11" t="s">
        <v>65</v>
      </c>
      <c r="I37" s="12" t="s">
        <v>1153</v>
      </c>
      <c r="J37" s="14" t="s">
        <v>1599</v>
      </c>
      <c r="K37" s="60">
        <f>6/10</f>
        <v>0.6</v>
      </c>
      <c r="L37" s="60">
        <f>1/1</f>
        <v>1</v>
      </c>
    </row>
    <row r="38" spans="2:18" s="13" customFormat="1" ht="78" hidden="1" customHeight="1" x14ac:dyDescent="0.25">
      <c r="B38" s="113"/>
      <c r="C38" s="7" t="s">
        <v>58</v>
      </c>
      <c r="D38" s="8" t="s">
        <v>59</v>
      </c>
      <c r="E38" s="9" t="s">
        <v>60</v>
      </c>
      <c r="F38" s="15" t="s">
        <v>61</v>
      </c>
      <c r="G38" s="49" t="s">
        <v>23</v>
      </c>
      <c r="H38" s="14" t="s">
        <v>66</v>
      </c>
      <c r="I38" s="12" t="s">
        <v>1153</v>
      </c>
      <c r="J38" s="14" t="s">
        <v>1706</v>
      </c>
      <c r="K38" s="60">
        <f t="shared" ref="K38:K39" si="2">21/22</f>
        <v>0.95454545454545459</v>
      </c>
      <c r="L38" s="60">
        <f t="shared" ref="L38:L39" si="3">2/2</f>
        <v>1</v>
      </c>
    </row>
    <row r="39" spans="2:18" s="13" customFormat="1" ht="78" hidden="1" customHeight="1" x14ac:dyDescent="0.25">
      <c r="B39" s="113"/>
      <c r="C39" s="7" t="s">
        <v>58</v>
      </c>
      <c r="D39" s="8" t="s">
        <v>59</v>
      </c>
      <c r="E39" s="9" t="s">
        <v>60</v>
      </c>
      <c r="F39" s="15" t="s">
        <v>61</v>
      </c>
      <c r="G39" s="49" t="s">
        <v>23</v>
      </c>
      <c r="H39" s="11" t="s">
        <v>67</v>
      </c>
      <c r="I39" s="12" t="s">
        <v>1153</v>
      </c>
      <c r="J39" s="14" t="s">
        <v>1707</v>
      </c>
      <c r="K39" s="60">
        <f t="shared" si="2"/>
        <v>0.95454545454545459</v>
      </c>
      <c r="L39" s="60">
        <f t="shared" si="3"/>
        <v>1</v>
      </c>
    </row>
    <row r="40" spans="2:18" s="13" customFormat="1" ht="78" hidden="1" customHeight="1" x14ac:dyDescent="0.25">
      <c r="B40" s="113"/>
      <c r="C40" s="7" t="s">
        <v>58</v>
      </c>
      <c r="D40" s="8" t="s">
        <v>59</v>
      </c>
      <c r="E40" s="9" t="s">
        <v>60</v>
      </c>
      <c r="F40" s="15" t="s">
        <v>61</v>
      </c>
      <c r="G40" s="49" t="s">
        <v>68</v>
      </c>
      <c r="H40" s="14" t="s">
        <v>69</v>
      </c>
      <c r="I40" s="12" t="s">
        <v>1156</v>
      </c>
      <c r="J40" s="14" t="s">
        <v>1501</v>
      </c>
      <c r="K40" s="60">
        <f>5/11</f>
        <v>0.45454545454545453</v>
      </c>
      <c r="L40" s="60">
        <v>0</v>
      </c>
    </row>
    <row r="41" spans="2:18" s="13" customFormat="1" ht="78" hidden="1" customHeight="1" x14ac:dyDescent="0.25">
      <c r="B41" s="113"/>
      <c r="C41" s="7" t="s">
        <v>58</v>
      </c>
      <c r="D41" s="8" t="s">
        <v>59</v>
      </c>
      <c r="E41" s="9" t="s">
        <v>60</v>
      </c>
      <c r="F41" s="15" t="s">
        <v>61</v>
      </c>
      <c r="G41" s="49" t="s">
        <v>68</v>
      </c>
      <c r="H41" s="14" t="s">
        <v>70</v>
      </c>
      <c r="I41" s="12" t="s">
        <v>1156</v>
      </c>
      <c r="J41" s="14" t="s">
        <v>1501</v>
      </c>
      <c r="K41" s="60">
        <f t="shared" ref="K41:K42" si="4">5/11</f>
        <v>0.45454545454545453</v>
      </c>
      <c r="L41" s="60">
        <v>0</v>
      </c>
    </row>
    <row r="42" spans="2:18" s="13" customFormat="1" ht="78" hidden="1" customHeight="1" x14ac:dyDescent="0.25">
      <c r="B42" s="113"/>
      <c r="C42" s="7" t="s">
        <v>58</v>
      </c>
      <c r="D42" s="8" t="s">
        <v>59</v>
      </c>
      <c r="E42" s="9" t="s">
        <v>60</v>
      </c>
      <c r="F42" s="15" t="s">
        <v>61</v>
      </c>
      <c r="G42" s="49" t="s">
        <v>68</v>
      </c>
      <c r="H42" s="14" t="s">
        <v>71</v>
      </c>
      <c r="I42" s="12" t="s">
        <v>1156</v>
      </c>
      <c r="J42" s="14" t="s">
        <v>1501</v>
      </c>
      <c r="K42" s="60">
        <f t="shared" si="4"/>
        <v>0.45454545454545453</v>
      </c>
      <c r="L42" s="60">
        <v>0</v>
      </c>
    </row>
    <row r="43" spans="2:18" s="13" customFormat="1" ht="78" hidden="1" customHeight="1" x14ac:dyDescent="0.25">
      <c r="B43" s="113"/>
      <c r="C43" s="7" t="s">
        <v>58</v>
      </c>
      <c r="D43" s="8" t="s">
        <v>59</v>
      </c>
      <c r="E43" s="9" t="s">
        <v>60</v>
      </c>
      <c r="F43" s="15" t="s">
        <v>61</v>
      </c>
      <c r="G43" s="49" t="s">
        <v>26</v>
      </c>
      <c r="H43" s="14" t="s">
        <v>72</v>
      </c>
      <c r="I43" s="12" t="s">
        <v>1153</v>
      </c>
      <c r="J43" s="14" t="s">
        <v>1427</v>
      </c>
      <c r="K43" s="60">
        <f t="shared" ref="K43:K44" si="5">15/23</f>
        <v>0.65217391304347827</v>
      </c>
      <c r="L43" s="60">
        <f t="shared" ref="L43:L44" si="6">2/2</f>
        <v>1</v>
      </c>
    </row>
    <row r="44" spans="2:18" s="13" customFormat="1" ht="168.75" hidden="1" customHeight="1" x14ac:dyDescent="0.25">
      <c r="B44" s="113"/>
      <c r="C44" s="7" t="s">
        <v>58</v>
      </c>
      <c r="D44" s="8" t="s">
        <v>59</v>
      </c>
      <c r="E44" s="9" t="s">
        <v>60</v>
      </c>
      <c r="F44" s="15" t="s">
        <v>61</v>
      </c>
      <c r="G44" s="49" t="s">
        <v>26</v>
      </c>
      <c r="H44" s="14" t="s">
        <v>73</v>
      </c>
      <c r="I44" s="12" t="s">
        <v>1153</v>
      </c>
      <c r="J44" s="14" t="s">
        <v>1428</v>
      </c>
      <c r="K44" s="60">
        <f t="shared" si="5"/>
        <v>0.65217391304347827</v>
      </c>
      <c r="L44" s="60">
        <f t="shared" si="6"/>
        <v>1</v>
      </c>
    </row>
    <row r="45" spans="2:18" s="13" customFormat="1" ht="78" hidden="1" customHeight="1" x14ac:dyDescent="0.25">
      <c r="B45" s="113"/>
      <c r="C45" s="7" t="s">
        <v>58</v>
      </c>
      <c r="D45" s="8" t="s">
        <v>59</v>
      </c>
      <c r="E45" s="9" t="s">
        <v>60</v>
      </c>
      <c r="F45" s="15" t="s">
        <v>61</v>
      </c>
      <c r="G45" s="49" t="s">
        <v>74</v>
      </c>
      <c r="H45" s="14" t="s">
        <v>75</v>
      </c>
      <c r="I45" s="12" t="s">
        <v>1153</v>
      </c>
      <c r="J45" s="14" t="s">
        <v>1294</v>
      </c>
      <c r="K45" s="60">
        <f>8/9</f>
        <v>0.88888888888888884</v>
      </c>
      <c r="L45" s="60">
        <f>1/1</f>
        <v>1</v>
      </c>
    </row>
    <row r="46" spans="2:18" s="13" customFormat="1" ht="78" hidden="1" customHeight="1" x14ac:dyDescent="0.25">
      <c r="B46" s="113"/>
      <c r="C46" s="7" t="s">
        <v>58</v>
      </c>
      <c r="D46" s="8" t="s">
        <v>59</v>
      </c>
      <c r="E46" s="9" t="s">
        <v>60</v>
      </c>
      <c r="F46" s="15" t="s">
        <v>61</v>
      </c>
      <c r="G46" s="49" t="s">
        <v>76</v>
      </c>
      <c r="H46" s="14" t="s">
        <v>77</v>
      </c>
      <c r="I46" s="12" t="s">
        <v>1156</v>
      </c>
      <c r="J46" s="14" t="s">
        <v>1349</v>
      </c>
      <c r="K46" s="60">
        <f>1/2</f>
        <v>0.5</v>
      </c>
      <c r="L46" s="60">
        <v>0</v>
      </c>
    </row>
    <row r="47" spans="2:18" s="13" customFormat="1" ht="78" hidden="1" customHeight="1" x14ac:dyDescent="0.25">
      <c r="B47" s="113"/>
      <c r="C47" s="7" t="s">
        <v>58</v>
      </c>
      <c r="D47" s="8" t="s">
        <v>59</v>
      </c>
      <c r="E47" s="9" t="s">
        <v>60</v>
      </c>
      <c r="F47" s="15" t="s">
        <v>61</v>
      </c>
      <c r="G47" s="49" t="s">
        <v>33</v>
      </c>
      <c r="H47" s="14" t="s">
        <v>78</v>
      </c>
      <c r="I47" s="12" t="s">
        <v>1153</v>
      </c>
      <c r="J47" s="14" t="s">
        <v>1167</v>
      </c>
      <c r="K47" s="60">
        <f>10/17</f>
        <v>0.58823529411764708</v>
      </c>
      <c r="L47" s="60">
        <f>1/1</f>
        <v>1</v>
      </c>
    </row>
    <row r="48" spans="2:18" s="13" customFormat="1" ht="78" hidden="1" customHeight="1" x14ac:dyDescent="0.25">
      <c r="B48" s="113"/>
      <c r="C48" s="7" t="s">
        <v>58</v>
      </c>
      <c r="D48" s="8" t="s">
        <v>59</v>
      </c>
      <c r="E48" s="9" t="s">
        <v>60</v>
      </c>
      <c r="F48" s="15" t="s">
        <v>61</v>
      </c>
      <c r="G48" s="49" t="s">
        <v>37</v>
      </c>
      <c r="H48" s="14" t="s">
        <v>79</v>
      </c>
      <c r="I48" s="12" t="s">
        <v>1156</v>
      </c>
      <c r="J48" s="14"/>
      <c r="K48" s="60">
        <v>0</v>
      </c>
      <c r="L48" s="60">
        <v>0</v>
      </c>
    </row>
    <row r="49" spans="2:12" s="13" customFormat="1" ht="78" hidden="1" customHeight="1" x14ac:dyDescent="0.25">
      <c r="B49" s="113"/>
      <c r="C49" s="7" t="s">
        <v>58</v>
      </c>
      <c r="D49" s="8" t="s">
        <v>59</v>
      </c>
      <c r="E49" s="9" t="s">
        <v>60</v>
      </c>
      <c r="F49" s="15" t="s">
        <v>61</v>
      </c>
      <c r="G49" s="49" t="s">
        <v>40</v>
      </c>
      <c r="H49" s="14" t="s">
        <v>80</v>
      </c>
      <c r="I49" s="52" t="s">
        <v>1153</v>
      </c>
      <c r="J49" s="14" t="s">
        <v>1209</v>
      </c>
      <c r="K49" s="60">
        <f t="shared" ref="K49:K50" si="7">2/5</f>
        <v>0.4</v>
      </c>
      <c r="L49" s="60">
        <f>2/2</f>
        <v>1</v>
      </c>
    </row>
    <row r="50" spans="2:12" s="13" customFormat="1" ht="78" hidden="1" customHeight="1" x14ac:dyDescent="0.25">
      <c r="B50" s="113"/>
      <c r="C50" s="7" t="s">
        <v>58</v>
      </c>
      <c r="D50" s="8" t="s">
        <v>59</v>
      </c>
      <c r="E50" s="9" t="s">
        <v>60</v>
      </c>
      <c r="F50" s="15" t="s">
        <v>61</v>
      </c>
      <c r="G50" s="49" t="s">
        <v>40</v>
      </c>
      <c r="H50" s="14" t="s">
        <v>81</v>
      </c>
      <c r="I50" s="52" t="s">
        <v>1153</v>
      </c>
      <c r="J50" s="14" t="s">
        <v>1210</v>
      </c>
      <c r="K50" s="60">
        <f t="shared" si="7"/>
        <v>0.4</v>
      </c>
      <c r="L50" s="60">
        <f>2/2</f>
        <v>1</v>
      </c>
    </row>
    <row r="51" spans="2:12" s="13" customFormat="1" ht="78" hidden="1" customHeight="1" x14ac:dyDescent="0.25">
      <c r="B51" s="113"/>
      <c r="C51" s="7" t="s">
        <v>58</v>
      </c>
      <c r="D51" s="8" t="s">
        <v>59</v>
      </c>
      <c r="E51" s="9" t="s">
        <v>60</v>
      </c>
      <c r="F51" s="15" t="s">
        <v>61</v>
      </c>
      <c r="G51" s="49" t="s">
        <v>56</v>
      </c>
      <c r="H51" s="14" t="s">
        <v>82</v>
      </c>
      <c r="I51" s="12" t="s">
        <v>1153</v>
      </c>
      <c r="J51" s="14">
        <v>0.53</v>
      </c>
      <c r="K51" s="60">
        <f>7/9</f>
        <v>0.77777777777777779</v>
      </c>
      <c r="L51" s="60">
        <v>1</v>
      </c>
    </row>
    <row r="52" spans="2:12" s="13" customFormat="1" ht="78" hidden="1" customHeight="1" x14ac:dyDescent="0.25">
      <c r="B52" s="113"/>
      <c r="C52" s="7" t="s">
        <v>58</v>
      </c>
      <c r="D52" s="8" t="s">
        <v>59</v>
      </c>
      <c r="E52" s="9" t="s">
        <v>60</v>
      </c>
      <c r="F52" s="15" t="s">
        <v>61</v>
      </c>
      <c r="G52" s="49" t="s">
        <v>42</v>
      </c>
      <c r="H52" s="14" t="s">
        <v>83</v>
      </c>
      <c r="I52" s="12" t="s">
        <v>1153</v>
      </c>
      <c r="J52" s="14" t="s">
        <v>1549</v>
      </c>
      <c r="K52" s="60">
        <f>16/18</f>
        <v>0.88888888888888884</v>
      </c>
      <c r="L52" s="60">
        <f>1/1</f>
        <v>1</v>
      </c>
    </row>
    <row r="53" spans="2:12" s="13" customFormat="1" ht="78" hidden="1" customHeight="1" x14ac:dyDescent="0.25">
      <c r="B53" s="113"/>
      <c r="C53" s="7" t="s">
        <v>58</v>
      </c>
      <c r="D53" s="8" t="s">
        <v>59</v>
      </c>
      <c r="E53" s="9" t="s">
        <v>60</v>
      </c>
      <c r="F53" s="15" t="s">
        <v>61</v>
      </c>
      <c r="G53" s="49" t="s">
        <v>44</v>
      </c>
      <c r="H53" s="14" t="s">
        <v>67</v>
      </c>
      <c r="I53" s="12" t="s">
        <v>1153</v>
      </c>
      <c r="J53" s="14" t="s">
        <v>1388</v>
      </c>
      <c r="K53" s="60">
        <f t="shared" ref="K53:K54" si="8">14/19</f>
        <v>0.73684210526315785</v>
      </c>
      <c r="L53" s="60">
        <v>5.0000000000000001E-3</v>
      </c>
    </row>
    <row r="54" spans="2:12" s="13" customFormat="1" ht="78" hidden="1" customHeight="1" x14ac:dyDescent="0.25">
      <c r="B54" s="113"/>
      <c r="C54" s="7" t="s">
        <v>58</v>
      </c>
      <c r="D54" s="8" t="s">
        <v>59</v>
      </c>
      <c r="E54" s="9" t="s">
        <v>60</v>
      </c>
      <c r="F54" s="15" t="s">
        <v>61</v>
      </c>
      <c r="G54" s="49" t="s">
        <v>44</v>
      </c>
      <c r="H54" s="14" t="s">
        <v>84</v>
      </c>
      <c r="I54" s="12" t="s">
        <v>1156</v>
      </c>
      <c r="J54" s="14" t="s">
        <v>1389</v>
      </c>
      <c r="K54" s="60">
        <f t="shared" si="8"/>
        <v>0.73684210526315785</v>
      </c>
      <c r="L54" s="60">
        <v>5.0000000000000001E-3</v>
      </c>
    </row>
    <row r="55" spans="2:12" s="13" customFormat="1" ht="78" hidden="1" customHeight="1" x14ac:dyDescent="0.25">
      <c r="B55" s="113"/>
      <c r="C55" s="7" t="s">
        <v>58</v>
      </c>
      <c r="D55" s="8" t="s">
        <v>59</v>
      </c>
      <c r="E55" s="9" t="s">
        <v>60</v>
      </c>
      <c r="F55" s="15" t="s">
        <v>61</v>
      </c>
      <c r="G55" s="49" t="s">
        <v>85</v>
      </c>
      <c r="H55" s="14" t="s">
        <v>86</v>
      </c>
      <c r="I55" s="12" t="s">
        <v>1153</v>
      </c>
      <c r="J55" s="14" t="s">
        <v>1621</v>
      </c>
      <c r="K55" s="60">
        <f>7/9</f>
        <v>0.77777777777777779</v>
      </c>
      <c r="L55" s="60">
        <f>1/1</f>
        <v>1</v>
      </c>
    </row>
    <row r="56" spans="2:12" s="13" customFormat="1" ht="78" hidden="1" customHeight="1" x14ac:dyDescent="0.25">
      <c r="B56" s="113"/>
      <c r="C56" s="7" t="s">
        <v>58</v>
      </c>
      <c r="D56" s="8" t="s">
        <v>59</v>
      </c>
      <c r="E56" s="9" t="s">
        <v>60</v>
      </c>
      <c r="F56" s="15" t="s">
        <v>61</v>
      </c>
      <c r="G56" s="49" t="s">
        <v>46</v>
      </c>
      <c r="H56" s="14" t="s">
        <v>87</v>
      </c>
      <c r="I56" s="12" t="s">
        <v>1153</v>
      </c>
      <c r="J56" s="14" t="s">
        <v>1669</v>
      </c>
      <c r="K56" s="60">
        <f>14/19</f>
        <v>0.73684210526315785</v>
      </c>
      <c r="L56" s="60">
        <f>1/1</f>
        <v>1</v>
      </c>
    </row>
    <row r="57" spans="2:12" s="13" customFormat="1" ht="78" hidden="1" customHeight="1" x14ac:dyDescent="0.25">
      <c r="B57" s="113"/>
      <c r="C57" s="7" t="s">
        <v>58</v>
      </c>
      <c r="D57" s="8" t="s">
        <v>59</v>
      </c>
      <c r="E57" s="9" t="s">
        <v>60</v>
      </c>
      <c r="F57" s="15" t="s">
        <v>61</v>
      </c>
      <c r="G57" s="49" t="s">
        <v>49</v>
      </c>
      <c r="H57" s="14" t="s">
        <v>88</v>
      </c>
      <c r="I57" s="12" t="s">
        <v>1156</v>
      </c>
      <c r="J57" s="14" t="s">
        <v>1264</v>
      </c>
      <c r="K57" s="60">
        <v>0</v>
      </c>
      <c r="L57" s="60">
        <v>0</v>
      </c>
    </row>
    <row r="58" spans="2:12" s="13" customFormat="1" ht="131.25" hidden="1" customHeight="1" x14ac:dyDescent="0.25">
      <c r="B58" s="113"/>
      <c r="C58" s="7" t="s">
        <v>58</v>
      </c>
      <c r="D58" s="8" t="s">
        <v>59</v>
      </c>
      <c r="E58" s="9" t="s">
        <v>60</v>
      </c>
      <c r="F58" s="15" t="s">
        <v>61</v>
      </c>
      <c r="G58" s="49" t="s">
        <v>89</v>
      </c>
      <c r="H58" s="14" t="s">
        <v>90</v>
      </c>
      <c r="I58" s="12" t="s">
        <v>1153</v>
      </c>
      <c r="J58" s="14" t="s">
        <v>1596</v>
      </c>
      <c r="K58" s="60">
        <f>2/2</f>
        <v>1</v>
      </c>
      <c r="L58" s="60">
        <f>2/2</f>
        <v>1</v>
      </c>
    </row>
    <row r="59" spans="2:12" s="13" customFormat="1" ht="128.25" hidden="1" customHeight="1" x14ac:dyDescent="0.25">
      <c r="B59" s="113"/>
      <c r="C59" s="7" t="s">
        <v>58</v>
      </c>
      <c r="D59" s="8" t="s">
        <v>59</v>
      </c>
      <c r="E59" s="9" t="s">
        <v>60</v>
      </c>
      <c r="F59" s="15" t="s">
        <v>61</v>
      </c>
      <c r="G59" s="49" t="s">
        <v>89</v>
      </c>
      <c r="H59" s="14" t="s">
        <v>91</v>
      </c>
      <c r="I59" s="12" t="s">
        <v>1153</v>
      </c>
      <c r="J59" s="14" t="s">
        <v>1596</v>
      </c>
      <c r="K59" s="60">
        <f>2/2</f>
        <v>1</v>
      </c>
      <c r="L59" s="60">
        <f>2/2</f>
        <v>1</v>
      </c>
    </row>
    <row r="60" spans="2:12" s="13" customFormat="1" ht="78" hidden="1" customHeight="1" x14ac:dyDescent="0.25">
      <c r="B60" s="113"/>
      <c r="C60" s="7" t="s">
        <v>58</v>
      </c>
      <c r="D60" s="8" t="s">
        <v>59</v>
      </c>
      <c r="E60" s="9" t="s">
        <v>60</v>
      </c>
      <c r="F60" s="15" t="s">
        <v>61</v>
      </c>
      <c r="G60" s="49" t="s">
        <v>54</v>
      </c>
      <c r="H60" s="14" t="s">
        <v>92</v>
      </c>
      <c r="I60" s="12" t="s">
        <v>1156</v>
      </c>
      <c r="J60" s="14" t="s">
        <v>1230</v>
      </c>
      <c r="K60" s="60">
        <f t="shared" ref="K60:K62" si="9">11/19</f>
        <v>0.57894736842105265</v>
      </c>
      <c r="L60" s="60">
        <f>1/3</f>
        <v>0.33333333333333331</v>
      </c>
    </row>
    <row r="61" spans="2:12" s="13" customFormat="1" ht="78" hidden="1" customHeight="1" x14ac:dyDescent="0.25">
      <c r="B61" s="113"/>
      <c r="C61" s="7" t="s">
        <v>58</v>
      </c>
      <c r="D61" s="8" t="s">
        <v>59</v>
      </c>
      <c r="E61" s="9" t="s">
        <v>60</v>
      </c>
      <c r="F61" s="15" t="s">
        <v>61</v>
      </c>
      <c r="G61" s="49" t="s">
        <v>54</v>
      </c>
      <c r="H61" s="14" t="s">
        <v>93</v>
      </c>
      <c r="I61" s="12" t="s">
        <v>1156</v>
      </c>
      <c r="J61" s="14" t="s">
        <v>1230</v>
      </c>
      <c r="K61" s="60">
        <f t="shared" si="9"/>
        <v>0.57894736842105265</v>
      </c>
      <c r="L61" s="60">
        <f t="shared" ref="L61:L62" si="10">1/3</f>
        <v>0.33333333333333331</v>
      </c>
    </row>
    <row r="62" spans="2:12" s="13" customFormat="1" ht="78" hidden="1" customHeight="1" x14ac:dyDescent="0.25">
      <c r="B62" s="113"/>
      <c r="C62" s="7" t="s">
        <v>58</v>
      </c>
      <c r="D62" s="8" t="s">
        <v>59</v>
      </c>
      <c r="E62" s="9" t="s">
        <v>60</v>
      </c>
      <c r="F62" s="15" t="s">
        <v>61</v>
      </c>
      <c r="G62" s="49" t="s">
        <v>54</v>
      </c>
      <c r="H62" s="14" t="s">
        <v>94</v>
      </c>
      <c r="I62" s="12" t="s">
        <v>1153</v>
      </c>
      <c r="J62" s="14" t="s">
        <v>1231</v>
      </c>
      <c r="K62" s="60">
        <f t="shared" si="9"/>
        <v>0.57894736842105265</v>
      </c>
      <c r="L62" s="60">
        <f t="shared" si="10"/>
        <v>0.33333333333333331</v>
      </c>
    </row>
    <row r="63" spans="2:12" s="13" customFormat="1" ht="78" hidden="1" customHeight="1" x14ac:dyDescent="0.25">
      <c r="B63" s="113"/>
      <c r="C63" s="7" t="s">
        <v>58</v>
      </c>
      <c r="D63" s="8" t="s">
        <v>59</v>
      </c>
      <c r="E63" s="9" t="s">
        <v>60</v>
      </c>
      <c r="F63" s="15" t="s">
        <v>61</v>
      </c>
      <c r="G63" s="49" t="s">
        <v>289</v>
      </c>
      <c r="H63" s="14" t="s">
        <v>95</v>
      </c>
      <c r="I63" s="12"/>
      <c r="J63" s="14"/>
      <c r="K63" s="60"/>
      <c r="L63" s="60"/>
    </row>
    <row r="64" spans="2:12" s="13" customFormat="1" ht="78" hidden="1" customHeight="1" x14ac:dyDescent="0.25">
      <c r="B64" s="113"/>
      <c r="C64" s="7" t="s">
        <v>58</v>
      </c>
      <c r="D64" s="8" t="s">
        <v>59</v>
      </c>
      <c r="E64" s="9" t="s">
        <v>60</v>
      </c>
      <c r="F64" s="15" t="s">
        <v>61</v>
      </c>
      <c r="G64" s="49" t="s">
        <v>1071</v>
      </c>
      <c r="H64" s="14" t="s">
        <v>1074</v>
      </c>
      <c r="I64" s="12" t="s">
        <v>1156</v>
      </c>
      <c r="J64" s="14" t="s">
        <v>1318</v>
      </c>
      <c r="K64" s="95">
        <f>7/18</f>
        <v>0.3888888888888889</v>
      </c>
      <c r="L64" s="60">
        <v>0</v>
      </c>
    </row>
    <row r="65" spans="2:18" s="13" customFormat="1" ht="99" hidden="1" customHeight="1" x14ac:dyDescent="0.25">
      <c r="B65" s="113"/>
      <c r="C65" s="7" t="s">
        <v>58</v>
      </c>
      <c r="D65" s="8" t="s">
        <v>59</v>
      </c>
      <c r="E65" s="9" t="s">
        <v>60</v>
      </c>
      <c r="F65" s="15" t="s">
        <v>61</v>
      </c>
      <c r="G65" s="49" t="s">
        <v>1107</v>
      </c>
      <c r="H65" s="14" t="s">
        <v>1111</v>
      </c>
      <c r="I65" s="12" t="s">
        <v>1156</v>
      </c>
      <c r="J65" s="14" t="s">
        <v>1363</v>
      </c>
      <c r="K65" s="65">
        <f>7/21</f>
        <v>0.33333333333333331</v>
      </c>
      <c r="L65" s="60">
        <f>1/1</f>
        <v>1</v>
      </c>
    </row>
    <row r="66" spans="2:18" s="13" customFormat="1" ht="183.75" hidden="1" customHeight="1" x14ac:dyDescent="0.25">
      <c r="B66" s="113"/>
      <c r="C66" s="7" t="s">
        <v>96</v>
      </c>
      <c r="D66" s="8"/>
      <c r="E66" s="9" t="s">
        <v>97</v>
      </c>
      <c r="F66" s="15" t="s">
        <v>98</v>
      </c>
      <c r="G66" s="49" t="s">
        <v>99</v>
      </c>
      <c r="H66" s="44" t="s">
        <v>100</v>
      </c>
      <c r="I66" s="12" t="s">
        <v>1156</v>
      </c>
      <c r="J66" s="14" t="s">
        <v>1663</v>
      </c>
      <c r="K66" s="60">
        <v>0</v>
      </c>
      <c r="L66" s="60">
        <v>1</v>
      </c>
    </row>
    <row r="67" spans="2:18" s="13" customFormat="1" ht="78" hidden="1" customHeight="1" x14ac:dyDescent="0.25">
      <c r="B67" s="113"/>
      <c r="C67" s="7" t="s">
        <v>101</v>
      </c>
      <c r="D67" s="8"/>
      <c r="E67" s="9" t="s">
        <v>102</v>
      </c>
      <c r="F67" s="15" t="s">
        <v>103</v>
      </c>
      <c r="G67" s="49" t="s">
        <v>104</v>
      </c>
      <c r="H67" s="44" t="s">
        <v>105</v>
      </c>
      <c r="I67" s="12" t="s">
        <v>1153</v>
      </c>
      <c r="J67" s="14" t="s">
        <v>1192</v>
      </c>
      <c r="K67" s="60">
        <f>4/6</f>
        <v>0.66666666666666663</v>
      </c>
      <c r="L67" s="60">
        <f>3/3</f>
        <v>1</v>
      </c>
    </row>
    <row r="68" spans="2:18" s="13" customFormat="1" ht="106.5" hidden="1" customHeight="1" x14ac:dyDescent="0.25">
      <c r="B68" s="113"/>
      <c r="C68" s="7" t="s">
        <v>101</v>
      </c>
      <c r="D68" s="8"/>
      <c r="E68" s="9" t="s">
        <v>102</v>
      </c>
      <c r="F68" s="15" t="s">
        <v>106</v>
      </c>
      <c r="G68" s="49" t="s">
        <v>104</v>
      </c>
      <c r="H68" s="44" t="s">
        <v>107</v>
      </c>
      <c r="I68" s="12" t="s">
        <v>1153</v>
      </c>
      <c r="J68" s="14" t="s">
        <v>1193</v>
      </c>
      <c r="K68" s="60">
        <f t="shared" ref="K68:K72" si="11">4/6</f>
        <v>0.66666666666666663</v>
      </c>
      <c r="L68" s="60">
        <f t="shared" ref="L68:L69" si="12">3/3</f>
        <v>1</v>
      </c>
    </row>
    <row r="69" spans="2:18" s="13" customFormat="1" ht="120" hidden="1" x14ac:dyDescent="0.25">
      <c r="B69" s="113"/>
      <c r="C69" s="7" t="s">
        <v>101</v>
      </c>
      <c r="D69" s="8"/>
      <c r="E69" s="9" t="s">
        <v>102</v>
      </c>
      <c r="F69" s="15" t="s">
        <v>106</v>
      </c>
      <c r="G69" s="49" t="s">
        <v>104</v>
      </c>
      <c r="H69" s="44" t="s">
        <v>108</v>
      </c>
      <c r="I69" s="12" t="s">
        <v>1153</v>
      </c>
      <c r="J69" s="14" t="s">
        <v>1194</v>
      </c>
      <c r="K69" s="60">
        <f t="shared" si="11"/>
        <v>0.66666666666666663</v>
      </c>
      <c r="L69" s="60">
        <f t="shared" si="12"/>
        <v>1</v>
      </c>
    </row>
    <row r="70" spans="2:18" s="13" customFormat="1" ht="78" hidden="1" customHeight="1" x14ac:dyDescent="0.25">
      <c r="B70" s="113"/>
      <c r="C70" s="7" t="s">
        <v>109</v>
      </c>
      <c r="D70" s="8" t="s">
        <v>110</v>
      </c>
      <c r="E70" s="9" t="s">
        <v>111</v>
      </c>
      <c r="F70" s="15" t="s">
        <v>112</v>
      </c>
      <c r="G70" s="49" t="s">
        <v>104</v>
      </c>
      <c r="H70" s="44" t="s">
        <v>113</v>
      </c>
      <c r="I70" s="12" t="s">
        <v>1156</v>
      </c>
      <c r="J70" s="14" t="s">
        <v>1195</v>
      </c>
      <c r="K70" s="60">
        <f t="shared" si="11"/>
        <v>0.66666666666666663</v>
      </c>
      <c r="L70" s="60">
        <f>1/3</f>
        <v>0.33333333333333331</v>
      </c>
    </row>
    <row r="71" spans="2:18" s="13" customFormat="1" ht="78" hidden="1" customHeight="1" x14ac:dyDescent="0.25">
      <c r="B71" s="113"/>
      <c r="C71" s="7" t="s">
        <v>109</v>
      </c>
      <c r="D71" s="8" t="s">
        <v>110</v>
      </c>
      <c r="E71" s="9" t="s">
        <v>111</v>
      </c>
      <c r="F71" s="15" t="s">
        <v>114</v>
      </c>
      <c r="G71" s="49" t="s">
        <v>104</v>
      </c>
      <c r="H71" s="44" t="s">
        <v>115</v>
      </c>
      <c r="I71" s="12" t="s">
        <v>1153</v>
      </c>
      <c r="J71" s="14" t="s">
        <v>1196</v>
      </c>
      <c r="K71" s="60">
        <f t="shared" si="11"/>
        <v>0.66666666666666663</v>
      </c>
      <c r="L71" s="60">
        <f t="shared" ref="L71:L72" si="13">1/3</f>
        <v>0.33333333333333331</v>
      </c>
    </row>
    <row r="72" spans="2:18" s="13" customFormat="1" ht="78" hidden="1" customHeight="1" x14ac:dyDescent="0.25">
      <c r="B72" s="113"/>
      <c r="C72" s="7" t="s">
        <v>109</v>
      </c>
      <c r="D72" s="8" t="s">
        <v>110</v>
      </c>
      <c r="E72" s="9" t="s">
        <v>111</v>
      </c>
      <c r="F72" s="15" t="s">
        <v>114</v>
      </c>
      <c r="G72" s="49" t="s">
        <v>104</v>
      </c>
      <c r="H72" s="44" t="s">
        <v>116</v>
      </c>
      <c r="I72" s="12" t="s">
        <v>1156</v>
      </c>
      <c r="J72" s="14" t="s">
        <v>1197</v>
      </c>
      <c r="K72" s="60">
        <f t="shared" si="11"/>
        <v>0.66666666666666663</v>
      </c>
      <c r="L72" s="60">
        <f t="shared" si="13"/>
        <v>0.33333333333333331</v>
      </c>
    </row>
    <row r="73" spans="2:18" s="13" customFormat="1" ht="409.5" hidden="1" customHeight="1" x14ac:dyDescent="0.25">
      <c r="B73" s="113"/>
      <c r="C73" s="7" t="s">
        <v>117</v>
      </c>
      <c r="D73" s="8"/>
      <c r="E73" s="9" t="s">
        <v>118</v>
      </c>
      <c r="F73" s="15" t="s">
        <v>119</v>
      </c>
      <c r="G73" s="49" t="s">
        <v>120</v>
      </c>
      <c r="H73" s="45" t="s">
        <v>121</v>
      </c>
      <c r="I73" s="12" t="s">
        <v>1153</v>
      </c>
      <c r="J73" s="14" t="s">
        <v>1188</v>
      </c>
      <c r="K73" s="60">
        <f>1/1</f>
        <v>1</v>
      </c>
      <c r="L73" s="60">
        <f>1/1</f>
        <v>1</v>
      </c>
    </row>
    <row r="74" spans="2:18" s="13" customFormat="1" ht="78" hidden="1" customHeight="1" x14ac:dyDescent="0.25">
      <c r="B74" s="113"/>
      <c r="C74" s="7" t="s">
        <v>117</v>
      </c>
      <c r="D74" s="8"/>
      <c r="E74" s="9" t="s">
        <v>118</v>
      </c>
      <c r="F74" s="15" t="s">
        <v>119</v>
      </c>
      <c r="G74" s="49" t="s">
        <v>122</v>
      </c>
      <c r="H74" s="44" t="s">
        <v>1139</v>
      </c>
      <c r="I74" s="12" t="s">
        <v>1153</v>
      </c>
      <c r="J74" s="14" t="s">
        <v>1358</v>
      </c>
      <c r="K74" s="102">
        <f>2/2</f>
        <v>1</v>
      </c>
      <c r="L74" s="60">
        <f>2/2</f>
        <v>1</v>
      </c>
    </row>
    <row r="75" spans="2:18" s="13" customFormat="1" ht="78" hidden="1" customHeight="1" x14ac:dyDescent="0.25">
      <c r="B75" s="113"/>
      <c r="C75" s="7" t="s">
        <v>117</v>
      </c>
      <c r="D75" s="8"/>
      <c r="E75" s="9" t="s">
        <v>118</v>
      </c>
      <c r="F75" s="15" t="s">
        <v>119</v>
      </c>
      <c r="G75" s="49" t="s">
        <v>122</v>
      </c>
      <c r="H75" s="44" t="s">
        <v>1140</v>
      </c>
      <c r="I75" s="12" t="s">
        <v>1153</v>
      </c>
      <c r="J75" s="14" t="s">
        <v>1359</v>
      </c>
      <c r="K75" s="102">
        <f>2/2</f>
        <v>1</v>
      </c>
      <c r="L75" s="60">
        <f>2/2</f>
        <v>1</v>
      </c>
    </row>
    <row r="76" spans="2:18" s="13" customFormat="1" ht="78" hidden="1" customHeight="1" x14ac:dyDescent="0.25">
      <c r="B76" s="113"/>
      <c r="C76" s="7" t="s">
        <v>117</v>
      </c>
      <c r="D76" s="8"/>
      <c r="E76" s="9" t="s">
        <v>118</v>
      </c>
      <c r="F76" s="15" t="s">
        <v>119</v>
      </c>
      <c r="G76" s="49" t="s">
        <v>1067</v>
      </c>
      <c r="H76" s="44" t="s">
        <v>1068</v>
      </c>
      <c r="I76" s="12" t="s">
        <v>1153</v>
      </c>
      <c r="J76" s="14" t="s">
        <v>1219</v>
      </c>
      <c r="K76" s="95">
        <f>1/1</f>
        <v>1</v>
      </c>
      <c r="L76" s="95">
        <f>1/1</f>
        <v>1</v>
      </c>
      <c r="M76" s="37"/>
      <c r="N76" s="37"/>
      <c r="O76" s="37"/>
      <c r="P76" s="37"/>
      <c r="Q76" s="37"/>
      <c r="R76" s="37"/>
    </row>
    <row r="77" spans="2:18" s="13" customFormat="1" ht="78" hidden="1" customHeight="1" x14ac:dyDescent="0.25">
      <c r="B77" s="113"/>
      <c r="C77" s="7" t="s">
        <v>123</v>
      </c>
      <c r="D77" s="8"/>
      <c r="E77" s="9" t="s">
        <v>124</v>
      </c>
      <c r="F77" s="15" t="s">
        <v>125</v>
      </c>
      <c r="G77" s="49" t="s">
        <v>9</v>
      </c>
      <c r="H77" s="44" t="s">
        <v>126</v>
      </c>
      <c r="I77" s="12" t="s">
        <v>1153</v>
      </c>
      <c r="J77" s="14" t="s">
        <v>1748</v>
      </c>
      <c r="K77" s="60">
        <f t="shared" ref="K77:K78" si="14">12/18</f>
        <v>0.66666666666666663</v>
      </c>
      <c r="L77" s="60">
        <f>2/2</f>
        <v>1</v>
      </c>
    </row>
    <row r="78" spans="2:18" s="13" customFormat="1" ht="78" hidden="1" customHeight="1" x14ac:dyDescent="0.25">
      <c r="B78" s="113"/>
      <c r="C78" s="7" t="s">
        <v>123</v>
      </c>
      <c r="D78" s="8"/>
      <c r="E78" s="9" t="s">
        <v>124</v>
      </c>
      <c r="F78" s="15" t="s">
        <v>125</v>
      </c>
      <c r="G78" s="49" t="s">
        <v>9</v>
      </c>
      <c r="H78" s="44" t="s">
        <v>127</v>
      </c>
      <c r="I78" s="12" t="s">
        <v>1153</v>
      </c>
      <c r="J78" s="14" t="s">
        <v>1749</v>
      </c>
      <c r="K78" s="60">
        <f t="shared" si="14"/>
        <v>0.66666666666666663</v>
      </c>
      <c r="L78" s="60">
        <f>2/2</f>
        <v>1</v>
      </c>
    </row>
    <row r="79" spans="2:18" s="13" customFormat="1" ht="78" hidden="1" customHeight="1" x14ac:dyDescent="0.25">
      <c r="B79" s="113"/>
      <c r="C79" s="7" t="s">
        <v>123</v>
      </c>
      <c r="D79" s="8"/>
      <c r="E79" s="9" t="s">
        <v>124</v>
      </c>
      <c r="F79" s="15" t="s">
        <v>125</v>
      </c>
      <c r="G79" s="49" t="s">
        <v>20</v>
      </c>
      <c r="H79" s="14" t="s">
        <v>128</v>
      </c>
      <c r="I79" s="12" t="s">
        <v>1156</v>
      </c>
      <c r="J79" s="14" t="s">
        <v>1600</v>
      </c>
      <c r="K79" s="60">
        <f>6/10</f>
        <v>0.6</v>
      </c>
      <c r="L79" s="60">
        <v>0</v>
      </c>
    </row>
    <row r="80" spans="2:18" s="13" customFormat="1" ht="78" hidden="1" customHeight="1" x14ac:dyDescent="0.25">
      <c r="B80" s="113"/>
      <c r="C80" s="7" t="s">
        <v>123</v>
      </c>
      <c r="D80" s="8"/>
      <c r="E80" s="9" t="s">
        <v>124</v>
      </c>
      <c r="F80" s="15" t="s">
        <v>125</v>
      </c>
      <c r="G80" s="49" t="s">
        <v>23</v>
      </c>
      <c r="H80" s="14" t="s">
        <v>129</v>
      </c>
      <c r="I80" s="12" t="s">
        <v>1153</v>
      </c>
      <c r="J80" s="14" t="s">
        <v>1708</v>
      </c>
      <c r="K80" s="60">
        <f t="shared" ref="K80:K81" si="15">21/22</f>
        <v>0.95454545454545459</v>
      </c>
      <c r="L80" s="60">
        <f t="shared" ref="L80:L81" si="16">2/2</f>
        <v>1</v>
      </c>
    </row>
    <row r="81" spans="2:12" s="13" customFormat="1" ht="78" hidden="1" customHeight="1" x14ac:dyDescent="0.25">
      <c r="B81" s="113"/>
      <c r="C81" s="7" t="s">
        <v>123</v>
      </c>
      <c r="D81" s="8"/>
      <c r="E81" s="9" t="s">
        <v>124</v>
      </c>
      <c r="F81" s="15" t="s">
        <v>125</v>
      </c>
      <c r="G81" s="49" t="s">
        <v>23</v>
      </c>
      <c r="H81" s="14" t="s">
        <v>130</v>
      </c>
      <c r="I81" s="12" t="s">
        <v>1153</v>
      </c>
      <c r="J81" s="14" t="s">
        <v>1709</v>
      </c>
      <c r="K81" s="60">
        <f t="shared" si="15"/>
        <v>0.95454545454545459</v>
      </c>
      <c r="L81" s="60">
        <f t="shared" si="16"/>
        <v>1</v>
      </c>
    </row>
    <row r="82" spans="2:12" s="13" customFormat="1" ht="135" hidden="1" customHeight="1" x14ac:dyDescent="0.25">
      <c r="B82" s="113"/>
      <c r="C82" s="7" t="s">
        <v>123</v>
      </c>
      <c r="D82" s="8"/>
      <c r="E82" s="9" t="s">
        <v>124</v>
      </c>
      <c r="F82" s="15" t="s">
        <v>125</v>
      </c>
      <c r="G82" s="49" t="s">
        <v>26</v>
      </c>
      <c r="H82" s="14" t="s">
        <v>131</v>
      </c>
      <c r="I82" s="12" t="s">
        <v>1156</v>
      </c>
      <c r="J82" s="14" t="s">
        <v>1429</v>
      </c>
      <c r="K82" s="60">
        <f>15/23</f>
        <v>0.65217391304347827</v>
      </c>
      <c r="L82" s="60">
        <v>0</v>
      </c>
    </row>
    <row r="83" spans="2:12" s="13" customFormat="1" ht="78" hidden="1" customHeight="1" x14ac:dyDescent="0.25">
      <c r="B83" s="113"/>
      <c r="C83" s="7" t="s">
        <v>123</v>
      </c>
      <c r="D83" s="8"/>
      <c r="E83" s="9" t="s">
        <v>124</v>
      </c>
      <c r="F83" s="15" t="s">
        <v>125</v>
      </c>
      <c r="G83" s="49" t="s">
        <v>33</v>
      </c>
      <c r="H83" s="14" t="s">
        <v>132</v>
      </c>
      <c r="I83" s="12" t="s">
        <v>1156</v>
      </c>
      <c r="J83" s="14" t="s">
        <v>1165</v>
      </c>
      <c r="K83" s="60">
        <f t="shared" ref="K83:K84" si="17">10/17</f>
        <v>0.58823529411764708</v>
      </c>
      <c r="L83" s="60">
        <f>1/2</f>
        <v>0.5</v>
      </c>
    </row>
    <row r="84" spans="2:12" s="13" customFormat="1" ht="78" hidden="1" customHeight="1" x14ac:dyDescent="0.25">
      <c r="B84" s="113"/>
      <c r="C84" s="7" t="s">
        <v>123</v>
      </c>
      <c r="D84" s="8"/>
      <c r="E84" s="9" t="s">
        <v>124</v>
      </c>
      <c r="F84" s="15" t="s">
        <v>125</v>
      </c>
      <c r="G84" s="49" t="s">
        <v>33</v>
      </c>
      <c r="H84" s="14" t="s">
        <v>133</v>
      </c>
      <c r="I84" s="12" t="s">
        <v>1153</v>
      </c>
      <c r="J84" s="14" t="s">
        <v>1166</v>
      </c>
      <c r="K84" s="60">
        <f t="shared" si="17"/>
        <v>0.58823529411764708</v>
      </c>
      <c r="L84" s="60">
        <f>1/2</f>
        <v>0.5</v>
      </c>
    </row>
    <row r="85" spans="2:12" s="13" customFormat="1" ht="78" hidden="1" customHeight="1" x14ac:dyDescent="0.25">
      <c r="B85" s="113"/>
      <c r="C85" s="7" t="s">
        <v>123</v>
      </c>
      <c r="D85" s="8"/>
      <c r="E85" s="9" t="s">
        <v>124</v>
      </c>
      <c r="F85" s="15" t="s">
        <v>125</v>
      </c>
      <c r="G85" s="49" t="s">
        <v>56</v>
      </c>
      <c r="H85" s="14" t="s">
        <v>134</v>
      </c>
      <c r="I85" s="12" t="s">
        <v>1153</v>
      </c>
      <c r="J85" s="14" t="s">
        <v>1789</v>
      </c>
      <c r="K85" s="60">
        <f>7/9</f>
        <v>0.77777777777777779</v>
      </c>
      <c r="L85" s="60">
        <f>2/2</f>
        <v>1</v>
      </c>
    </row>
    <row r="86" spans="2:12" s="13" customFormat="1" ht="113.25" hidden="1" customHeight="1" x14ac:dyDescent="0.25">
      <c r="B86" s="113"/>
      <c r="C86" s="7" t="s">
        <v>123</v>
      </c>
      <c r="D86" s="8"/>
      <c r="E86" s="9" t="s">
        <v>124</v>
      </c>
      <c r="F86" s="15" t="s">
        <v>125</v>
      </c>
      <c r="G86" s="49" t="s">
        <v>42</v>
      </c>
      <c r="H86" s="14" t="s">
        <v>135</v>
      </c>
      <c r="I86" s="12" t="s">
        <v>1153</v>
      </c>
      <c r="J86" s="14" t="s">
        <v>1550</v>
      </c>
      <c r="K86" s="60">
        <f>16/18</f>
        <v>0.88888888888888884</v>
      </c>
      <c r="L86" s="60">
        <f>1/1</f>
        <v>1</v>
      </c>
    </row>
    <row r="87" spans="2:12" s="13" customFormat="1" ht="78" hidden="1" customHeight="1" x14ac:dyDescent="0.25">
      <c r="B87" s="113"/>
      <c r="C87" s="7" t="s">
        <v>123</v>
      </c>
      <c r="D87" s="8"/>
      <c r="E87" s="9" t="s">
        <v>124</v>
      </c>
      <c r="F87" s="15" t="s">
        <v>125</v>
      </c>
      <c r="G87" s="49" t="s">
        <v>44</v>
      </c>
      <c r="H87" s="14" t="s">
        <v>136</v>
      </c>
      <c r="I87" s="12" t="s">
        <v>1153</v>
      </c>
      <c r="J87" s="14" t="s">
        <v>1390</v>
      </c>
      <c r="K87" s="60">
        <f>14/19</f>
        <v>0.73684210526315785</v>
      </c>
      <c r="L87" s="60">
        <f>1/1</f>
        <v>1</v>
      </c>
    </row>
    <row r="88" spans="2:12" s="13" customFormat="1" ht="78" hidden="1" customHeight="1" x14ac:dyDescent="0.25">
      <c r="B88" s="113"/>
      <c r="C88" s="7" t="s">
        <v>123</v>
      </c>
      <c r="D88" s="8"/>
      <c r="E88" s="9" t="s">
        <v>124</v>
      </c>
      <c r="F88" s="15" t="s">
        <v>125</v>
      </c>
      <c r="G88" s="49" t="s">
        <v>85</v>
      </c>
      <c r="H88" s="14" t="s">
        <v>137</v>
      </c>
      <c r="I88" s="12" t="s">
        <v>1153</v>
      </c>
      <c r="J88" s="14" t="s">
        <v>1622</v>
      </c>
      <c r="K88" s="60">
        <f>7/9</f>
        <v>0.77777777777777779</v>
      </c>
      <c r="L88" s="60">
        <f>1/1</f>
        <v>1</v>
      </c>
    </row>
    <row r="89" spans="2:12" s="13" customFormat="1" ht="167.25" hidden="1" customHeight="1" x14ac:dyDescent="0.25">
      <c r="B89" s="113"/>
      <c r="C89" s="7" t="s">
        <v>123</v>
      </c>
      <c r="D89" s="8"/>
      <c r="E89" s="9" t="s">
        <v>124</v>
      </c>
      <c r="F89" s="15" t="s">
        <v>125</v>
      </c>
      <c r="G89" s="49" t="s">
        <v>138</v>
      </c>
      <c r="H89" s="14" t="s">
        <v>139</v>
      </c>
      <c r="I89" s="12" t="s">
        <v>1153</v>
      </c>
      <c r="J89" s="14" t="s">
        <v>1648</v>
      </c>
      <c r="K89" s="64">
        <f t="shared" ref="K89:K90" si="18">7/10</f>
        <v>0.7</v>
      </c>
      <c r="L89" s="60">
        <f>2/2</f>
        <v>1</v>
      </c>
    </row>
    <row r="90" spans="2:12" s="13" customFormat="1" ht="111" hidden="1" customHeight="1" x14ac:dyDescent="0.25">
      <c r="B90" s="113"/>
      <c r="C90" s="7" t="s">
        <v>123</v>
      </c>
      <c r="D90" s="8"/>
      <c r="E90" s="9" t="s">
        <v>124</v>
      </c>
      <c r="F90" s="15" t="s">
        <v>125</v>
      </c>
      <c r="G90" s="49" t="s">
        <v>138</v>
      </c>
      <c r="H90" s="14" t="s">
        <v>1141</v>
      </c>
      <c r="I90" s="12" t="s">
        <v>1153</v>
      </c>
      <c r="J90" s="14" t="s">
        <v>1647</v>
      </c>
      <c r="K90" s="64">
        <f t="shared" si="18"/>
        <v>0.7</v>
      </c>
      <c r="L90" s="60">
        <f>2/2</f>
        <v>1</v>
      </c>
    </row>
    <row r="91" spans="2:12" s="13" customFormat="1" ht="78" hidden="1" customHeight="1" x14ac:dyDescent="0.25">
      <c r="B91" s="113"/>
      <c r="C91" s="7" t="s">
        <v>123</v>
      </c>
      <c r="D91" s="8"/>
      <c r="E91" s="9" t="s">
        <v>124</v>
      </c>
      <c r="F91" s="15" t="s">
        <v>125</v>
      </c>
      <c r="G91" s="49" t="s">
        <v>46</v>
      </c>
      <c r="H91" s="14" t="s">
        <v>140</v>
      </c>
      <c r="I91" s="12" t="s">
        <v>1156</v>
      </c>
      <c r="J91" s="14" t="s">
        <v>1670</v>
      </c>
      <c r="K91" s="60">
        <f>14/19</f>
        <v>0.73684210526315785</v>
      </c>
      <c r="L91" s="60">
        <v>0</v>
      </c>
    </row>
    <row r="92" spans="2:12" s="13" customFormat="1" ht="78" hidden="1" customHeight="1" x14ac:dyDescent="0.25">
      <c r="B92" s="113"/>
      <c r="C92" s="7" t="s">
        <v>123</v>
      </c>
      <c r="D92" s="8"/>
      <c r="E92" s="9" t="s">
        <v>124</v>
      </c>
      <c r="F92" s="15" t="s">
        <v>125</v>
      </c>
      <c r="G92" s="49" t="s">
        <v>54</v>
      </c>
      <c r="H92" s="14" t="s">
        <v>141</v>
      </c>
      <c r="I92" s="12" t="s">
        <v>1156</v>
      </c>
      <c r="J92" s="14" t="s">
        <v>1232</v>
      </c>
      <c r="K92" s="60">
        <f>11/19</f>
        <v>0.57894736842105265</v>
      </c>
      <c r="L92" s="60">
        <v>0</v>
      </c>
    </row>
    <row r="93" spans="2:12" s="13" customFormat="1" ht="78" hidden="1" customHeight="1" x14ac:dyDescent="0.25">
      <c r="B93" s="113"/>
      <c r="C93" s="7" t="s">
        <v>123</v>
      </c>
      <c r="D93" s="8"/>
      <c r="E93" s="9" t="s">
        <v>124</v>
      </c>
      <c r="F93" s="15" t="s">
        <v>125</v>
      </c>
      <c r="G93" s="49" t="s">
        <v>56</v>
      </c>
      <c r="H93" s="14" t="s">
        <v>134</v>
      </c>
      <c r="I93" s="12" t="s">
        <v>1153</v>
      </c>
      <c r="J93" s="14" t="s">
        <v>1790</v>
      </c>
      <c r="K93" s="60">
        <f>7/9</f>
        <v>0.77777777777777779</v>
      </c>
      <c r="L93" s="60">
        <f>2/2</f>
        <v>1</v>
      </c>
    </row>
    <row r="94" spans="2:12" s="13" customFormat="1" ht="78" hidden="1" customHeight="1" x14ac:dyDescent="0.25">
      <c r="B94" s="113"/>
      <c r="C94" s="7" t="s">
        <v>123</v>
      </c>
      <c r="D94" s="8"/>
      <c r="E94" s="9" t="s">
        <v>124</v>
      </c>
      <c r="F94" s="15" t="s">
        <v>125</v>
      </c>
      <c r="G94" s="49" t="s">
        <v>142</v>
      </c>
      <c r="H94" s="14" t="s">
        <v>143</v>
      </c>
      <c r="I94" s="12" t="s">
        <v>1156</v>
      </c>
      <c r="J94" s="14" t="s">
        <v>1189</v>
      </c>
      <c r="K94" s="60">
        <v>0</v>
      </c>
      <c r="L94" s="60">
        <v>0</v>
      </c>
    </row>
    <row r="95" spans="2:12" s="13" customFormat="1" ht="78" hidden="1" customHeight="1" x14ac:dyDescent="0.25">
      <c r="B95" s="113"/>
      <c r="C95" s="7" t="s">
        <v>123</v>
      </c>
      <c r="D95" s="8"/>
      <c r="E95" s="9" t="s">
        <v>124</v>
      </c>
      <c r="F95" s="15" t="s">
        <v>125</v>
      </c>
      <c r="G95" s="49" t="s">
        <v>1107</v>
      </c>
      <c r="H95" s="14" t="s">
        <v>1109</v>
      </c>
      <c r="I95" s="12" t="s">
        <v>1153</v>
      </c>
      <c r="J95" s="14" t="s">
        <v>1364</v>
      </c>
      <c r="K95" s="65">
        <f t="shared" ref="K95:K96" si="19">7/21</f>
        <v>0.33333333333333331</v>
      </c>
      <c r="L95" s="60">
        <f>1/2</f>
        <v>0.5</v>
      </c>
    </row>
    <row r="96" spans="2:12" s="13" customFormat="1" ht="78" hidden="1" customHeight="1" x14ac:dyDescent="0.25">
      <c r="B96" s="113"/>
      <c r="C96" s="7" t="s">
        <v>123</v>
      </c>
      <c r="D96" s="8"/>
      <c r="E96" s="9" t="s">
        <v>124</v>
      </c>
      <c r="F96" s="15" t="s">
        <v>125</v>
      </c>
      <c r="G96" s="49" t="s">
        <v>1107</v>
      </c>
      <c r="H96" s="14" t="s">
        <v>1110</v>
      </c>
      <c r="I96" s="12" t="s">
        <v>1156</v>
      </c>
      <c r="J96" s="14" t="s">
        <v>1365</v>
      </c>
      <c r="K96" s="65">
        <f t="shared" si="19"/>
        <v>0.33333333333333331</v>
      </c>
      <c r="L96" s="60">
        <v>0</v>
      </c>
    </row>
    <row r="97" spans="2:12" s="13" customFormat="1" ht="78" hidden="1" customHeight="1" x14ac:dyDescent="0.25">
      <c r="B97" s="113"/>
      <c r="C97" s="7" t="s">
        <v>144</v>
      </c>
      <c r="D97" s="8" t="s">
        <v>145</v>
      </c>
      <c r="E97" s="9" t="s">
        <v>146</v>
      </c>
      <c r="F97" s="15" t="s">
        <v>147</v>
      </c>
      <c r="G97" s="49" t="s">
        <v>1071</v>
      </c>
      <c r="H97" s="44" t="s">
        <v>1075</v>
      </c>
      <c r="I97" s="12" t="s">
        <v>1156</v>
      </c>
      <c r="J97" s="14" t="s">
        <v>1319</v>
      </c>
      <c r="K97" s="95">
        <f>7/18</f>
        <v>0.3888888888888889</v>
      </c>
      <c r="L97" s="60">
        <v>0</v>
      </c>
    </row>
    <row r="98" spans="2:12" s="13" customFormat="1" ht="78" hidden="1" customHeight="1" x14ac:dyDescent="0.25">
      <c r="B98" s="113"/>
      <c r="C98" s="7" t="s">
        <v>144</v>
      </c>
      <c r="D98" s="8" t="s">
        <v>145</v>
      </c>
      <c r="E98" s="9" t="s">
        <v>146</v>
      </c>
      <c r="F98" s="15" t="s">
        <v>147</v>
      </c>
      <c r="G98" s="49" t="s">
        <v>1107</v>
      </c>
      <c r="H98" s="44" t="s">
        <v>1112</v>
      </c>
      <c r="I98" s="12" t="s">
        <v>1156</v>
      </c>
      <c r="J98" s="14" t="s">
        <v>1366</v>
      </c>
      <c r="K98" s="65">
        <f>7/21</f>
        <v>0.33333333333333331</v>
      </c>
      <c r="L98" s="60">
        <v>0</v>
      </c>
    </row>
    <row r="99" spans="2:12" s="13" customFormat="1" ht="146.25" hidden="1" customHeight="1" x14ac:dyDescent="0.25">
      <c r="B99" s="113"/>
      <c r="C99" s="7" t="s">
        <v>144</v>
      </c>
      <c r="D99" s="8" t="s">
        <v>145</v>
      </c>
      <c r="E99" s="9" t="s">
        <v>146</v>
      </c>
      <c r="F99" s="15" t="s">
        <v>147</v>
      </c>
      <c r="G99" s="49" t="s">
        <v>1800</v>
      </c>
      <c r="H99" s="97"/>
      <c r="I99" s="12" t="s">
        <v>1153</v>
      </c>
      <c r="J99" s="14" t="s">
        <v>1825</v>
      </c>
      <c r="K99" s="65">
        <f>4/4</f>
        <v>1</v>
      </c>
      <c r="L99" s="60">
        <f>1/1</f>
        <v>1</v>
      </c>
    </row>
    <row r="100" spans="2:12" s="13" customFormat="1" ht="78" hidden="1" customHeight="1" x14ac:dyDescent="0.25">
      <c r="B100" s="113"/>
      <c r="C100" s="7" t="s">
        <v>148</v>
      </c>
      <c r="D100" s="8"/>
      <c r="E100" s="9" t="s">
        <v>149</v>
      </c>
      <c r="F100" s="15" t="s">
        <v>150</v>
      </c>
      <c r="G100" s="49" t="s">
        <v>9</v>
      </c>
      <c r="H100" s="44" t="s">
        <v>151</v>
      </c>
      <c r="I100" s="12" t="s">
        <v>1156</v>
      </c>
      <c r="J100" s="14" t="s">
        <v>1750</v>
      </c>
      <c r="K100" s="60">
        <f>12/18</f>
        <v>0.66666666666666663</v>
      </c>
      <c r="L100" s="60">
        <v>0</v>
      </c>
    </row>
    <row r="101" spans="2:12" s="13" customFormat="1" ht="78" hidden="1" customHeight="1" x14ac:dyDescent="0.25">
      <c r="B101" s="113"/>
      <c r="C101" s="7" t="s">
        <v>148</v>
      </c>
      <c r="D101" s="8"/>
      <c r="E101" s="9" t="s">
        <v>149</v>
      </c>
      <c r="F101" s="15" t="s">
        <v>150</v>
      </c>
      <c r="G101" s="49" t="s">
        <v>63</v>
      </c>
      <c r="H101" s="41" t="s">
        <v>152</v>
      </c>
      <c r="I101" s="12" t="s">
        <v>1153</v>
      </c>
      <c r="J101" s="14" t="s">
        <v>1274</v>
      </c>
      <c r="K101" s="60">
        <f>10/11</f>
        <v>0.90909090909090906</v>
      </c>
      <c r="L101" s="60">
        <f>1/1</f>
        <v>1</v>
      </c>
    </row>
    <row r="102" spans="2:12" s="13" customFormat="1" ht="78" hidden="1" customHeight="1" x14ac:dyDescent="0.25">
      <c r="B102" s="113"/>
      <c r="C102" s="7" t="s">
        <v>148</v>
      </c>
      <c r="D102" s="8"/>
      <c r="E102" s="9" t="s">
        <v>149</v>
      </c>
      <c r="F102" s="15" t="s">
        <v>150</v>
      </c>
      <c r="G102" s="49" t="s">
        <v>23</v>
      </c>
      <c r="H102" s="42" t="s">
        <v>153</v>
      </c>
      <c r="I102" s="12" t="s">
        <v>1156</v>
      </c>
      <c r="J102" s="14" t="s">
        <v>1710</v>
      </c>
      <c r="K102" s="60">
        <f t="shared" ref="K102:K103" si="20">21/22</f>
        <v>0.95454545454545459</v>
      </c>
      <c r="L102" s="60">
        <f>1/2</f>
        <v>0.5</v>
      </c>
    </row>
    <row r="103" spans="2:12" s="13" customFormat="1" ht="78" hidden="1" customHeight="1" x14ac:dyDescent="0.25">
      <c r="B103" s="113"/>
      <c r="C103" s="7" t="s">
        <v>148</v>
      </c>
      <c r="D103" s="8"/>
      <c r="E103" s="9" t="s">
        <v>149</v>
      </c>
      <c r="F103" s="15" t="s">
        <v>150</v>
      </c>
      <c r="G103" s="49" t="s">
        <v>23</v>
      </c>
      <c r="H103" s="42" t="s">
        <v>154</v>
      </c>
      <c r="I103" s="12" t="s">
        <v>1153</v>
      </c>
      <c r="J103" s="14" t="s">
        <v>1711</v>
      </c>
      <c r="K103" s="60">
        <f t="shared" si="20"/>
        <v>0.95454545454545459</v>
      </c>
      <c r="L103" s="60">
        <f>1/2</f>
        <v>0.5</v>
      </c>
    </row>
    <row r="104" spans="2:12" s="13" customFormat="1" ht="78" hidden="1" customHeight="1" x14ac:dyDescent="0.25">
      <c r="B104" s="113"/>
      <c r="C104" s="7" t="s">
        <v>148</v>
      </c>
      <c r="D104" s="8"/>
      <c r="E104" s="9" t="s">
        <v>149</v>
      </c>
      <c r="F104" s="15" t="s">
        <v>150</v>
      </c>
      <c r="G104" s="49" t="s">
        <v>68</v>
      </c>
      <c r="H104" s="42" t="s">
        <v>155</v>
      </c>
      <c r="I104" s="12" t="s">
        <v>1156</v>
      </c>
      <c r="J104" s="14" t="s">
        <v>1502</v>
      </c>
      <c r="K104" s="60">
        <f>5/11</f>
        <v>0.45454545454545453</v>
      </c>
      <c r="L104" s="60">
        <v>0</v>
      </c>
    </row>
    <row r="105" spans="2:12" s="13" customFormat="1" ht="78" hidden="1" customHeight="1" x14ac:dyDescent="0.25">
      <c r="B105" s="113"/>
      <c r="C105" s="7" t="s">
        <v>148</v>
      </c>
      <c r="D105" s="8"/>
      <c r="E105" s="9" t="s">
        <v>149</v>
      </c>
      <c r="F105" s="15" t="s">
        <v>150</v>
      </c>
      <c r="G105" s="49" t="s">
        <v>26</v>
      </c>
      <c r="H105" s="42" t="s">
        <v>156</v>
      </c>
      <c r="I105" s="12"/>
      <c r="J105" s="14" t="s">
        <v>1430</v>
      </c>
      <c r="K105" s="60"/>
      <c r="L105" s="60"/>
    </row>
    <row r="106" spans="2:12" s="13" customFormat="1" ht="78" hidden="1" customHeight="1" x14ac:dyDescent="0.25">
      <c r="B106" s="113"/>
      <c r="C106" s="7" t="s">
        <v>148</v>
      </c>
      <c r="D106" s="8"/>
      <c r="E106" s="9" t="s">
        <v>149</v>
      </c>
      <c r="F106" s="15" t="s">
        <v>150</v>
      </c>
      <c r="G106" s="49" t="s">
        <v>26</v>
      </c>
      <c r="H106" s="42" t="s">
        <v>157</v>
      </c>
      <c r="I106" s="12"/>
      <c r="J106" s="14" t="s">
        <v>1430</v>
      </c>
      <c r="K106" s="60"/>
      <c r="L106" s="60"/>
    </row>
    <row r="107" spans="2:12" s="13" customFormat="1" ht="124.5" hidden="1" customHeight="1" x14ac:dyDescent="0.25">
      <c r="B107" s="113"/>
      <c r="C107" s="7" t="s">
        <v>148</v>
      </c>
      <c r="D107" s="8"/>
      <c r="E107" s="9" t="s">
        <v>149</v>
      </c>
      <c r="F107" s="15" t="s">
        <v>150</v>
      </c>
      <c r="G107" s="49" t="s">
        <v>42</v>
      </c>
      <c r="H107" s="42" t="s">
        <v>158</v>
      </c>
      <c r="I107" s="12" t="s">
        <v>1153</v>
      </c>
      <c r="J107" s="14" t="s">
        <v>1551</v>
      </c>
      <c r="K107" s="60">
        <f>16/18</f>
        <v>0.88888888888888884</v>
      </c>
      <c r="L107" s="60">
        <f>1/1</f>
        <v>1</v>
      </c>
    </row>
    <row r="108" spans="2:12" s="13" customFormat="1" ht="78" hidden="1" customHeight="1" x14ac:dyDescent="0.25">
      <c r="B108" s="113"/>
      <c r="C108" s="7" t="s">
        <v>148</v>
      </c>
      <c r="D108" s="8"/>
      <c r="E108" s="9" t="s">
        <v>149</v>
      </c>
      <c r="F108" s="15" t="s">
        <v>150</v>
      </c>
      <c r="G108" s="49" t="s">
        <v>44</v>
      </c>
      <c r="H108" s="42" t="s">
        <v>153</v>
      </c>
      <c r="I108" s="12" t="s">
        <v>1156</v>
      </c>
      <c r="J108" s="14" t="s">
        <v>1391</v>
      </c>
      <c r="K108" s="60">
        <f t="shared" ref="K108:K110" si="21">14/19</f>
        <v>0.73684210526315785</v>
      </c>
      <c r="L108" s="60">
        <f>2/3</f>
        <v>0.66666666666666663</v>
      </c>
    </row>
    <row r="109" spans="2:12" s="13" customFormat="1" ht="78" hidden="1" customHeight="1" x14ac:dyDescent="0.25">
      <c r="B109" s="113"/>
      <c r="C109" s="7" t="s">
        <v>148</v>
      </c>
      <c r="D109" s="8"/>
      <c r="E109" s="9" t="s">
        <v>149</v>
      </c>
      <c r="F109" s="15" t="s">
        <v>150</v>
      </c>
      <c r="G109" s="49" t="s">
        <v>44</v>
      </c>
      <c r="H109" s="42" t="s">
        <v>154</v>
      </c>
      <c r="I109" s="12" t="s">
        <v>1153</v>
      </c>
      <c r="J109" s="14" t="s">
        <v>1392</v>
      </c>
      <c r="K109" s="60">
        <f t="shared" si="21"/>
        <v>0.73684210526315785</v>
      </c>
      <c r="L109" s="60">
        <f t="shared" ref="L109:L110" si="22">2/3</f>
        <v>0.66666666666666663</v>
      </c>
    </row>
    <row r="110" spans="2:12" s="13" customFormat="1" ht="78" hidden="1" customHeight="1" x14ac:dyDescent="0.25">
      <c r="B110" s="113"/>
      <c r="C110" s="7" t="s">
        <v>148</v>
      </c>
      <c r="D110" s="8"/>
      <c r="E110" s="9" t="s">
        <v>149</v>
      </c>
      <c r="F110" s="15" t="s">
        <v>150</v>
      </c>
      <c r="G110" s="49" t="s">
        <v>44</v>
      </c>
      <c r="H110" s="42" t="s">
        <v>159</v>
      </c>
      <c r="I110" s="12" t="s">
        <v>1153</v>
      </c>
      <c r="J110" s="14" t="s">
        <v>1393</v>
      </c>
      <c r="K110" s="60">
        <f t="shared" si="21"/>
        <v>0.73684210526315785</v>
      </c>
      <c r="L110" s="60">
        <f t="shared" si="22"/>
        <v>0.66666666666666663</v>
      </c>
    </row>
    <row r="111" spans="2:12" s="13" customFormat="1" ht="78" hidden="1" customHeight="1" x14ac:dyDescent="0.25">
      <c r="B111" s="113"/>
      <c r="C111" s="7" t="s">
        <v>148</v>
      </c>
      <c r="D111" s="8"/>
      <c r="E111" s="9" t="s">
        <v>149</v>
      </c>
      <c r="F111" s="15" t="s">
        <v>150</v>
      </c>
      <c r="G111" s="49" t="s">
        <v>138</v>
      </c>
      <c r="H111" s="42" t="s">
        <v>160</v>
      </c>
      <c r="I111" s="12" t="s">
        <v>1153</v>
      </c>
      <c r="J111" s="14" t="s">
        <v>1649</v>
      </c>
      <c r="K111" s="64">
        <f>7/10</f>
        <v>0.7</v>
      </c>
      <c r="L111" s="60">
        <f>1/1</f>
        <v>1</v>
      </c>
    </row>
    <row r="112" spans="2:12" s="13" customFormat="1" ht="122.25" hidden="1" customHeight="1" x14ac:dyDescent="0.25">
      <c r="B112" s="113"/>
      <c r="C112" s="7" t="s">
        <v>148</v>
      </c>
      <c r="D112" s="8"/>
      <c r="E112" s="9" t="s">
        <v>149</v>
      </c>
      <c r="F112" s="15" t="s">
        <v>150</v>
      </c>
      <c r="G112" s="49" t="s">
        <v>46</v>
      </c>
      <c r="H112" s="42" t="s">
        <v>161</v>
      </c>
      <c r="I112" s="12" t="s">
        <v>1153</v>
      </c>
      <c r="J112" s="14" t="s">
        <v>1671</v>
      </c>
      <c r="K112" s="60">
        <f t="shared" ref="K112:K113" si="23">14/19</f>
        <v>0.73684210526315785</v>
      </c>
      <c r="L112" s="60">
        <f>2/2</f>
        <v>1</v>
      </c>
    </row>
    <row r="113" spans="2:12" s="13" customFormat="1" ht="118.5" hidden="1" customHeight="1" x14ac:dyDescent="0.25">
      <c r="B113" s="113"/>
      <c r="C113" s="7" t="s">
        <v>148</v>
      </c>
      <c r="D113" s="8"/>
      <c r="E113" s="9" t="s">
        <v>149</v>
      </c>
      <c r="F113" s="15" t="s">
        <v>150</v>
      </c>
      <c r="G113" s="49" t="s">
        <v>46</v>
      </c>
      <c r="H113" s="42" t="s">
        <v>162</v>
      </c>
      <c r="I113" s="12" t="s">
        <v>1153</v>
      </c>
      <c r="J113" s="14" t="s">
        <v>1671</v>
      </c>
      <c r="K113" s="60">
        <f t="shared" si="23"/>
        <v>0.73684210526315785</v>
      </c>
      <c r="L113" s="60">
        <f>2/2</f>
        <v>1</v>
      </c>
    </row>
    <row r="114" spans="2:12" s="13" customFormat="1" ht="78" hidden="1" customHeight="1" x14ac:dyDescent="0.25">
      <c r="B114" s="113"/>
      <c r="C114" s="16" t="s">
        <v>163</v>
      </c>
      <c r="D114" s="17" t="s">
        <v>164</v>
      </c>
      <c r="E114" s="9" t="s">
        <v>165</v>
      </c>
      <c r="F114" s="15" t="s">
        <v>166</v>
      </c>
      <c r="G114" s="49" t="s">
        <v>33</v>
      </c>
      <c r="H114" s="45" t="s">
        <v>167</v>
      </c>
      <c r="I114" s="12" t="s">
        <v>1153</v>
      </c>
      <c r="J114" s="14" t="s">
        <v>1168</v>
      </c>
      <c r="K114" s="60">
        <f t="shared" ref="K114:K115" si="24">10/17</f>
        <v>0.58823529411764708</v>
      </c>
      <c r="L114" s="60">
        <f>2/2</f>
        <v>1</v>
      </c>
    </row>
    <row r="115" spans="2:12" s="13" customFormat="1" ht="78" hidden="1" customHeight="1" x14ac:dyDescent="0.25">
      <c r="B115" s="113"/>
      <c r="C115" s="16" t="s">
        <v>163</v>
      </c>
      <c r="D115" s="17" t="s">
        <v>164</v>
      </c>
      <c r="E115" s="9" t="s">
        <v>165</v>
      </c>
      <c r="F115" s="15" t="s">
        <v>168</v>
      </c>
      <c r="G115" s="49" t="s">
        <v>33</v>
      </c>
      <c r="H115" s="45" t="s">
        <v>169</v>
      </c>
      <c r="I115" s="12" t="s">
        <v>1153</v>
      </c>
      <c r="J115" s="14" t="s">
        <v>1169</v>
      </c>
      <c r="K115" s="60">
        <f t="shared" si="24"/>
        <v>0.58823529411764708</v>
      </c>
      <c r="L115" s="60">
        <f>2/2</f>
        <v>1</v>
      </c>
    </row>
    <row r="116" spans="2:12" s="13" customFormat="1" ht="78" hidden="1" customHeight="1" x14ac:dyDescent="0.25">
      <c r="B116" s="113"/>
      <c r="C116" s="16" t="s">
        <v>163</v>
      </c>
      <c r="D116" s="17" t="s">
        <v>164</v>
      </c>
      <c r="E116" s="9" t="s">
        <v>165</v>
      </c>
      <c r="F116" s="15" t="s">
        <v>168</v>
      </c>
      <c r="G116" s="49" t="s">
        <v>37</v>
      </c>
      <c r="H116" s="44" t="s">
        <v>170</v>
      </c>
      <c r="I116" s="12" t="s">
        <v>1156</v>
      </c>
      <c r="J116" s="14"/>
      <c r="K116" s="60">
        <v>0</v>
      </c>
      <c r="L116" s="60">
        <v>0</v>
      </c>
    </row>
    <row r="117" spans="2:12" s="13" customFormat="1" ht="78" hidden="1" customHeight="1" x14ac:dyDescent="0.25">
      <c r="B117" s="113"/>
      <c r="C117" s="16" t="s">
        <v>163</v>
      </c>
      <c r="D117" s="17" t="s">
        <v>164</v>
      </c>
      <c r="E117" s="9" t="s">
        <v>165</v>
      </c>
      <c r="F117" s="15" t="s">
        <v>168</v>
      </c>
      <c r="G117" s="49" t="s">
        <v>37</v>
      </c>
      <c r="H117" s="44" t="s">
        <v>171</v>
      </c>
      <c r="I117" s="12" t="s">
        <v>1156</v>
      </c>
      <c r="J117" s="14"/>
      <c r="K117" s="60">
        <v>0</v>
      </c>
      <c r="L117" s="60">
        <v>0</v>
      </c>
    </row>
    <row r="118" spans="2:12" s="13" customFormat="1" ht="153" hidden="1" customHeight="1" x14ac:dyDescent="0.25">
      <c r="B118" s="113"/>
      <c r="C118" s="16" t="s">
        <v>163</v>
      </c>
      <c r="D118" s="17" t="s">
        <v>164</v>
      </c>
      <c r="E118" s="9" t="s">
        <v>165</v>
      </c>
      <c r="F118" s="15" t="s">
        <v>168</v>
      </c>
      <c r="G118" s="49" t="s">
        <v>42</v>
      </c>
      <c r="H118" s="44" t="s">
        <v>172</v>
      </c>
      <c r="I118" s="12" t="s">
        <v>1153</v>
      </c>
      <c r="J118" s="14" t="s">
        <v>1552</v>
      </c>
      <c r="K118" s="60">
        <f>16/18</f>
        <v>0.88888888888888884</v>
      </c>
      <c r="L118" s="60">
        <f>1/1</f>
        <v>1</v>
      </c>
    </row>
    <row r="119" spans="2:12" s="13" customFormat="1" ht="78" hidden="1" customHeight="1" x14ac:dyDescent="0.25">
      <c r="B119" s="113"/>
      <c r="C119" s="16" t="s">
        <v>163</v>
      </c>
      <c r="D119" s="17" t="s">
        <v>164</v>
      </c>
      <c r="E119" s="9" t="s">
        <v>165</v>
      </c>
      <c r="F119" s="15" t="s">
        <v>168</v>
      </c>
      <c r="G119" s="49" t="s">
        <v>54</v>
      </c>
      <c r="H119" s="44" t="s">
        <v>173</v>
      </c>
      <c r="I119" s="12" t="s">
        <v>1153</v>
      </c>
      <c r="J119" s="14" t="s">
        <v>1233</v>
      </c>
      <c r="K119" s="60">
        <f t="shared" ref="K119:K120" si="25">11/19</f>
        <v>0.57894736842105265</v>
      </c>
      <c r="L119" s="60">
        <f>1/2</f>
        <v>0.5</v>
      </c>
    </row>
    <row r="120" spans="2:12" s="13" customFormat="1" ht="78" hidden="1" customHeight="1" x14ac:dyDescent="0.25">
      <c r="B120" s="113"/>
      <c r="C120" s="16" t="s">
        <v>163</v>
      </c>
      <c r="D120" s="17" t="s">
        <v>164</v>
      </c>
      <c r="E120" s="9" t="s">
        <v>165</v>
      </c>
      <c r="F120" s="15" t="s">
        <v>168</v>
      </c>
      <c r="G120" s="49" t="s">
        <v>54</v>
      </c>
      <c r="H120" s="44" t="s">
        <v>174</v>
      </c>
      <c r="I120" s="12" t="s">
        <v>1156</v>
      </c>
      <c r="J120" s="14" t="s">
        <v>1234</v>
      </c>
      <c r="K120" s="60">
        <f t="shared" si="25"/>
        <v>0.57894736842105265</v>
      </c>
      <c r="L120" s="60">
        <f>1/2</f>
        <v>0.5</v>
      </c>
    </row>
    <row r="121" spans="2:12" s="13" customFormat="1" ht="78" hidden="1" customHeight="1" x14ac:dyDescent="0.25">
      <c r="B121" s="113"/>
      <c r="C121" s="16" t="s">
        <v>163</v>
      </c>
      <c r="D121" s="17" t="s">
        <v>164</v>
      </c>
      <c r="E121" s="9" t="s">
        <v>165</v>
      </c>
      <c r="F121" s="15" t="s">
        <v>168</v>
      </c>
      <c r="G121" s="49" t="s">
        <v>1071</v>
      </c>
      <c r="H121" s="44" t="s">
        <v>1076</v>
      </c>
      <c r="I121" s="12" t="s">
        <v>1153</v>
      </c>
      <c r="J121" s="14" t="s">
        <v>1320</v>
      </c>
      <c r="K121" s="95">
        <f>7/18</f>
        <v>0.3888888888888889</v>
      </c>
      <c r="L121" s="60">
        <f>1/1</f>
        <v>1</v>
      </c>
    </row>
    <row r="122" spans="2:12" s="13" customFormat="1" ht="78" hidden="1" customHeight="1" x14ac:dyDescent="0.25">
      <c r="B122" s="113"/>
      <c r="C122" s="16" t="s">
        <v>163</v>
      </c>
      <c r="D122" s="17" t="s">
        <v>164</v>
      </c>
      <c r="E122" s="9" t="s">
        <v>165</v>
      </c>
      <c r="F122" s="15" t="s">
        <v>168</v>
      </c>
      <c r="G122" s="49" t="s">
        <v>1107</v>
      </c>
      <c r="H122" s="44" t="s">
        <v>1113</v>
      </c>
      <c r="I122" s="12" t="s">
        <v>1153</v>
      </c>
      <c r="J122" s="14" t="s">
        <v>1367</v>
      </c>
      <c r="K122" s="65">
        <f t="shared" ref="K122:K124" si="26">7/21</f>
        <v>0.33333333333333331</v>
      </c>
      <c r="L122" s="60">
        <f>1/3</f>
        <v>0.33333333333333331</v>
      </c>
    </row>
    <row r="123" spans="2:12" s="13" customFormat="1" ht="78" hidden="1" customHeight="1" x14ac:dyDescent="0.25">
      <c r="B123" s="113"/>
      <c r="C123" s="16" t="s">
        <v>163</v>
      </c>
      <c r="D123" s="17" t="s">
        <v>164</v>
      </c>
      <c r="E123" s="9" t="s">
        <v>165</v>
      </c>
      <c r="F123" s="15" t="s">
        <v>168</v>
      </c>
      <c r="G123" s="49" t="s">
        <v>1107</v>
      </c>
      <c r="H123" s="44" t="s">
        <v>1114</v>
      </c>
      <c r="I123" s="12" t="s">
        <v>1156</v>
      </c>
      <c r="J123" s="14" t="s">
        <v>168</v>
      </c>
      <c r="K123" s="65">
        <f t="shared" si="26"/>
        <v>0.33333333333333331</v>
      </c>
      <c r="L123" s="60">
        <v>0</v>
      </c>
    </row>
    <row r="124" spans="2:12" s="13" customFormat="1" ht="78" hidden="1" customHeight="1" x14ac:dyDescent="0.25">
      <c r="B124" s="113"/>
      <c r="C124" s="16" t="s">
        <v>163</v>
      </c>
      <c r="D124" s="17" t="s">
        <v>164</v>
      </c>
      <c r="E124" s="9" t="s">
        <v>165</v>
      </c>
      <c r="F124" s="15" t="s">
        <v>168</v>
      </c>
      <c r="G124" s="49" t="s">
        <v>1107</v>
      </c>
      <c r="H124" s="44" t="s">
        <v>1115</v>
      </c>
      <c r="I124" s="12" t="s">
        <v>1156</v>
      </c>
      <c r="J124" s="14" t="s">
        <v>1368</v>
      </c>
      <c r="K124" s="65">
        <f t="shared" si="26"/>
        <v>0.33333333333333331</v>
      </c>
      <c r="L124" s="60">
        <v>0</v>
      </c>
    </row>
    <row r="125" spans="2:12" s="13" customFormat="1" ht="78" hidden="1" customHeight="1" x14ac:dyDescent="0.25">
      <c r="B125" s="113"/>
      <c r="C125" s="16" t="s">
        <v>163</v>
      </c>
      <c r="D125" s="17" t="s">
        <v>164</v>
      </c>
      <c r="E125" s="9" t="s">
        <v>165</v>
      </c>
      <c r="F125" s="15" t="s">
        <v>168</v>
      </c>
      <c r="G125" s="49" t="s">
        <v>1800</v>
      </c>
      <c r="H125" s="44"/>
      <c r="I125" s="12" t="s">
        <v>1153</v>
      </c>
      <c r="J125" s="14">
        <v>13</v>
      </c>
      <c r="K125" s="65">
        <f>4/4</f>
        <v>1</v>
      </c>
      <c r="L125" s="60">
        <f>1/1</f>
        <v>1</v>
      </c>
    </row>
    <row r="126" spans="2:12" s="13" customFormat="1" ht="78" hidden="1" customHeight="1" x14ac:dyDescent="0.25">
      <c r="B126" s="113"/>
      <c r="C126" s="7" t="s">
        <v>175</v>
      </c>
      <c r="D126" s="8"/>
      <c r="E126" s="9" t="s">
        <v>176</v>
      </c>
      <c r="F126" s="10" t="s">
        <v>177</v>
      </c>
      <c r="G126" s="49" t="s">
        <v>29</v>
      </c>
      <c r="H126" s="45" t="s">
        <v>178</v>
      </c>
      <c r="I126" s="12" t="s">
        <v>1156</v>
      </c>
      <c r="J126" s="14" t="s">
        <v>1518</v>
      </c>
      <c r="K126" s="60">
        <f>3/7</f>
        <v>0.42857142857142855</v>
      </c>
      <c r="L126" s="60">
        <v>0</v>
      </c>
    </row>
    <row r="127" spans="2:12" s="13" customFormat="1" ht="78" hidden="1" customHeight="1" x14ac:dyDescent="0.25">
      <c r="B127" s="113"/>
      <c r="C127" s="7" t="s">
        <v>175</v>
      </c>
      <c r="D127" s="8"/>
      <c r="E127" s="9" t="s">
        <v>176</v>
      </c>
      <c r="F127" s="10" t="s">
        <v>177</v>
      </c>
      <c r="G127" s="49" t="s">
        <v>33</v>
      </c>
      <c r="H127" s="44" t="s">
        <v>179</v>
      </c>
      <c r="I127" s="12" t="s">
        <v>1156</v>
      </c>
      <c r="J127" s="14" t="s">
        <v>1170</v>
      </c>
      <c r="K127" s="60">
        <f t="shared" ref="K127:K128" si="27">10/17</f>
        <v>0.58823529411764708</v>
      </c>
      <c r="L127" s="60">
        <f>1/2</f>
        <v>0.5</v>
      </c>
    </row>
    <row r="128" spans="2:12" s="13" customFormat="1" ht="78" hidden="1" customHeight="1" x14ac:dyDescent="0.25">
      <c r="B128" s="113"/>
      <c r="C128" s="7" t="s">
        <v>175</v>
      </c>
      <c r="D128" s="8"/>
      <c r="E128" s="9" t="s">
        <v>176</v>
      </c>
      <c r="F128" s="10" t="s">
        <v>177</v>
      </c>
      <c r="G128" s="49" t="s">
        <v>33</v>
      </c>
      <c r="H128" s="44" t="s">
        <v>180</v>
      </c>
      <c r="I128" s="12" t="s">
        <v>1153</v>
      </c>
      <c r="J128" s="14" t="s">
        <v>1166</v>
      </c>
      <c r="K128" s="60">
        <f t="shared" si="27"/>
        <v>0.58823529411764708</v>
      </c>
      <c r="L128" s="60">
        <f>1/2</f>
        <v>0.5</v>
      </c>
    </row>
    <row r="129" spans="2:12" s="13" customFormat="1" ht="183" hidden="1" customHeight="1" x14ac:dyDescent="0.25">
      <c r="B129" s="113"/>
      <c r="C129" s="7" t="s">
        <v>175</v>
      </c>
      <c r="D129" s="8"/>
      <c r="E129" s="9" t="s">
        <v>176</v>
      </c>
      <c r="F129" s="10" t="s">
        <v>177</v>
      </c>
      <c r="G129" s="49" t="s">
        <v>181</v>
      </c>
      <c r="H129" s="44" t="s">
        <v>182</v>
      </c>
      <c r="I129" s="12" t="s">
        <v>1156</v>
      </c>
      <c r="J129" s="14" t="s">
        <v>1472</v>
      </c>
      <c r="K129" s="60">
        <f>1/7</f>
        <v>0.14285714285714285</v>
      </c>
      <c r="L129" s="60">
        <v>0</v>
      </c>
    </row>
    <row r="130" spans="2:12" s="13" customFormat="1" ht="78" hidden="1" customHeight="1" x14ac:dyDescent="0.25">
      <c r="B130" s="113"/>
      <c r="C130" s="7" t="s">
        <v>175</v>
      </c>
      <c r="D130" s="8"/>
      <c r="E130" s="9" t="s">
        <v>176</v>
      </c>
      <c r="F130" s="10" t="s">
        <v>177</v>
      </c>
      <c r="G130" s="49" t="s">
        <v>181</v>
      </c>
      <c r="H130" s="44" t="s">
        <v>183</v>
      </c>
      <c r="I130" s="12" t="s">
        <v>1156</v>
      </c>
      <c r="J130" s="14" t="s">
        <v>1473</v>
      </c>
      <c r="K130" s="60">
        <f t="shared" ref="K130:K131" si="28">1/7</f>
        <v>0.14285714285714285</v>
      </c>
      <c r="L130" s="60">
        <v>0</v>
      </c>
    </row>
    <row r="131" spans="2:12" s="13" customFormat="1" ht="78" hidden="1" customHeight="1" x14ac:dyDescent="0.25">
      <c r="B131" s="113"/>
      <c r="C131" s="7" t="s">
        <v>175</v>
      </c>
      <c r="D131" s="8"/>
      <c r="E131" s="9" t="s">
        <v>176</v>
      </c>
      <c r="F131" s="10" t="s">
        <v>177</v>
      </c>
      <c r="G131" s="49" t="s">
        <v>181</v>
      </c>
      <c r="H131" s="44" t="s">
        <v>184</v>
      </c>
      <c r="I131" s="12" t="s">
        <v>1156</v>
      </c>
      <c r="J131" s="14" t="s">
        <v>1473</v>
      </c>
      <c r="K131" s="60">
        <f t="shared" si="28"/>
        <v>0.14285714285714285</v>
      </c>
      <c r="L131" s="60">
        <v>0</v>
      </c>
    </row>
    <row r="132" spans="2:12" s="13" customFormat="1" ht="78" hidden="1" customHeight="1" x14ac:dyDescent="0.25">
      <c r="B132" s="113"/>
      <c r="C132" s="7" t="s">
        <v>175</v>
      </c>
      <c r="D132" s="8"/>
      <c r="E132" s="9" t="s">
        <v>176</v>
      </c>
      <c r="F132" s="10" t="s">
        <v>177</v>
      </c>
      <c r="G132" s="49" t="s">
        <v>31</v>
      </c>
      <c r="H132" s="44" t="s">
        <v>32</v>
      </c>
      <c r="I132" s="12" t="s">
        <v>1153</v>
      </c>
      <c r="J132" s="14" t="s">
        <v>1589</v>
      </c>
      <c r="K132" s="60">
        <f>8/9</f>
        <v>0.88888888888888884</v>
      </c>
      <c r="L132" s="60">
        <f>1/1</f>
        <v>1</v>
      </c>
    </row>
    <row r="133" spans="2:12" s="13" customFormat="1" ht="78" hidden="1" customHeight="1" x14ac:dyDescent="0.25">
      <c r="B133" s="113"/>
      <c r="C133" s="7" t="s">
        <v>175</v>
      </c>
      <c r="D133" s="8"/>
      <c r="E133" s="9" t="s">
        <v>176</v>
      </c>
      <c r="F133" s="10" t="s">
        <v>177</v>
      </c>
      <c r="G133" s="49" t="s">
        <v>52</v>
      </c>
      <c r="H133" s="44" t="s">
        <v>185</v>
      </c>
      <c r="I133" s="12" t="s">
        <v>1153</v>
      </c>
      <c r="J133" s="14" t="s">
        <v>1804</v>
      </c>
      <c r="K133" s="60">
        <f>6/11</f>
        <v>0.54545454545454541</v>
      </c>
      <c r="L133" s="60">
        <f>1/1</f>
        <v>1</v>
      </c>
    </row>
    <row r="134" spans="2:12" s="13" customFormat="1" ht="78" hidden="1" customHeight="1" x14ac:dyDescent="0.25">
      <c r="B134" s="113"/>
      <c r="C134" s="7" t="s">
        <v>175</v>
      </c>
      <c r="D134" s="8"/>
      <c r="E134" s="9" t="s">
        <v>176</v>
      </c>
      <c r="F134" s="10" t="s">
        <v>177</v>
      </c>
      <c r="G134" s="49" t="s">
        <v>54</v>
      </c>
      <c r="H134" s="44" t="s">
        <v>186</v>
      </c>
      <c r="I134" s="12" t="s">
        <v>1153</v>
      </c>
      <c r="J134" s="14" t="s">
        <v>1235</v>
      </c>
      <c r="K134" s="60">
        <f t="shared" ref="K134:K135" si="29">11/19</f>
        <v>0.57894736842105265</v>
      </c>
      <c r="L134" s="60">
        <f>2/2</f>
        <v>1</v>
      </c>
    </row>
    <row r="135" spans="2:12" s="13" customFormat="1" ht="78" hidden="1" customHeight="1" x14ac:dyDescent="0.25">
      <c r="B135" s="113"/>
      <c r="C135" s="7" t="s">
        <v>175</v>
      </c>
      <c r="D135" s="8"/>
      <c r="E135" s="9" t="s">
        <v>176</v>
      </c>
      <c r="F135" s="10" t="s">
        <v>177</v>
      </c>
      <c r="G135" s="49" t="s">
        <v>54</v>
      </c>
      <c r="H135" s="44" t="s">
        <v>187</v>
      </c>
      <c r="I135" s="12" t="s">
        <v>1153</v>
      </c>
      <c r="J135" s="14" t="s">
        <v>1229</v>
      </c>
      <c r="K135" s="60">
        <f t="shared" si="29"/>
        <v>0.57894736842105265</v>
      </c>
      <c r="L135" s="60">
        <f>2/2</f>
        <v>1</v>
      </c>
    </row>
    <row r="136" spans="2:12" s="13" customFormat="1" ht="78" hidden="1" customHeight="1" x14ac:dyDescent="0.25">
      <c r="B136" s="113"/>
      <c r="C136" s="7" t="s">
        <v>175</v>
      </c>
      <c r="D136" s="8"/>
      <c r="E136" s="9" t="s">
        <v>176</v>
      </c>
      <c r="F136" s="10" t="s">
        <v>177</v>
      </c>
      <c r="G136" s="49" t="s">
        <v>1071</v>
      </c>
      <c r="H136" s="44" t="s">
        <v>1077</v>
      </c>
      <c r="I136" s="12" t="s">
        <v>1156</v>
      </c>
      <c r="J136" s="14" t="s">
        <v>1321</v>
      </c>
      <c r="K136" s="95">
        <f>7/18</f>
        <v>0.3888888888888889</v>
      </c>
      <c r="L136" s="60">
        <v>0</v>
      </c>
    </row>
    <row r="137" spans="2:12" s="13" customFormat="1" ht="123" hidden="1" customHeight="1" x14ac:dyDescent="0.25">
      <c r="B137" s="113"/>
      <c r="C137" s="7" t="s">
        <v>175</v>
      </c>
      <c r="D137" s="8"/>
      <c r="E137" s="9" t="s">
        <v>176</v>
      </c>
      <c r="F137" s="10" t="s">
        <v>177</v>
      </c>
      <c r="G137" s="49" t="s">
        <v>1800</v>
      </c>
      <c r="H137" s="97"/>
      <c r="I137" s="12" t="s">
        <v>1153</v>
      </c>
      <c r="J137" s="14" t="s">
        <v>1826</v>
      </c>
      <c r="K137" s="65">
        <f>4/4</f>
        <v>1</v>
      </c>
      <c r="L137" s="60">
        <f>1/1</f>
        <v>1</v>
      </c>
    </row>
    <row r="138" spans="2:12" s="13" customFormat="1" ht="78" hidden="1" customHeight="1" x14ac:dyDescent="0.25">
      <c r="B138" s="113"/>
      <c r="C138" s="7" t="s">
        <v>188</v>
      </c>
      <c r="D138" s="8" t="s">
        <v>189</v>
      </c>
      <c r="E138" s="8" t="s">
        <v>190</v>
      </c>
      <c r="F138" s="15" t="s">
        <v>191</v>
      </c>
      <c r="G138" s="49" t="s">
        <v>9</v>
      </c>
      <c r="H138" s="11" t="s">
        <v>192</v>
      </c>
      <c r="I138" s="12" t="s">
        <v>1153</v>
      </c>
      <c r="J138" s="14" t="s">
        <v>1751</v>
      </c>
      <c r="K138" s="60">
        <f t="shared" ref="K138:K139" si="30">12/18</f>
        <v>0.66666666666666663</v>
      </c>
      <c r="L138" s="60">
        <f>2/2</f>
        <v>1</v>
      </c>
    </row>
    <row r="139" spans="2:12" s="13" customFormat="1" ht="78" hidden="1" customHeight="1" x14ac:dyDescent="0.25">
      <c r="B139" s="113"/>
      <c r="C139" s="7" t="s">
        <v>188</v>
      </c>
      <c r="D139" s="8" t="s">
        <v>189</v>
      </c>
      <c r="E139" s="8" t="s">
        <v>190</v>
      </c>
      <c r="F139" s="15" t="s">
        <v>191</v>
      </c>
      <c r="G139" s="49" t="s">
        <v>9</v>
      </c>
      <c r="H139" s="11" t="s">
        <v>193</v>
      </c>
      <c r="I139" s="12" t="s">
        <v>1153</v>
      </c>
      <c r="J139" s="14" t="s">
        <v>1751</v>
      </c>
      <c r="K139" s="60">
        <f t="shared" si="30"/>
        <v>0.66666666666666663</v>
      </c>
      <c r="L139" s="60">
        <f>2/2</f>
        <v>1</v>
      </c>
    </row>
    <row r="140" spans="2:12" s="13" customFormat="1" ht="165" hidden="1" x14ac:dyDescent="0.25">
      <c r="B140" s="113"/>
      <c r="C140" s="7" t="s">
        <v>188</v>
      </c>
      <c r="D140" s="8" t="s">
        <v>189</v>
      </c>
      <c r="E140" s="8" t="s">
        <v>190</v>
      </c>
      <c r="F140" s="15" t="s">
        <v>191</v>
      </c>
      <c r="G140" s="49" t="s">
        <v>63</v>
      </c>
      <c r="H140" s="41" t="s">
        <v>194</v>
      </c>
      <c r="I140" s="12" t="s">
        <v>1153</v>
      </c>
      <c r="J140" s="14" t="s">
        <v>1275</v>
      </c>
      <c r="K140" s="60">
        <f>10/11</f>
        <v>0.90909090909090906</v>
      </c>
      <c r="L140" s="60">
        <f>1/1</f>
        <v>1</v>
      </c>
    </row>
    <row r="141" spans="2:12" s="13" customFormat="1" ht="78" hidden="1" customHeight="1" x14ac:dyDescent="0.25">
      <c r="B141" s="113"/>
      <c r="C141" s="7" t="s">
        <v>188</v>
      </c>
      <c r="D141" s="8" t="s">
        <v>189</v>
      </c>
      <c r="E141" s="8" t="s">
        <v>190</v>
      </c>
      <c r="F141" s="15" t="s">
        <v>191</v>
      </c>
      <c r="G141" s="49" t="s">
        <v>23</v>
      </c>
      <c r="H141" s="41" t="s">
        <v>195</v>
      </c>
      <c r="I141" s="12" t="s">
        <v>1153</v>
      </c>
      <c r="J141" s="14" t="s">
        <v>1712</v>
      </c>
      <c r="K141" s="60">
        <f t="shared" ref="K141:K142" si="31">21/22</f>
        <v>0.95454545454545459</v>
      </c>
      <c r="L141" s="60">
        <f>2/2</f>
        <v>1</v>
      </c>
    </row>
    <row r="142" spans="2:12" s="13" customFormat="1" ht="78" hidden="1" customHeight="1" x14ac:dyDescent="0.25">
      <c r="B142" s="113"/>
      <c r="C142" s="7" t="s">
        <v>188</v>
      </c>
      <c r="D142" s="8" t="s">
        <v>189</v>
      </c>
      <c r="E142" s="8" t="s">
        <v>190</v>
      </c>
      <c r="F142" s="15" t="s">
        <v>191</v>
      </c>
      <c r="G142" s="49" t="s">
        <v>23</v>
      </c>
      <c r="H142" s="41" t="s">
        <v>196</v>
      </c>
      <c r="I142" s="12" t="s">
        <v>1153</v>
      </c>
      <c r="J142" s="14" t="s">
        <v>1713</v>
      </c>
      <c r="K142" s="60">
        <f t="shared" si="31"/>
        <v>0.95454545454545459</v>
      </c>
      <c r="L142" s="60">
        <f>2/2</f>
        <v>1</v>
      </c>
    </row>
    <row r="143" spans="2:12" s="13" customFormat="1" ht="78" hidden="1" customHeight="1" x14ac:dyDescent="0.25">
      <c r="B143" s="113"/>
      <c r="C143" s="7" t="s">
        <v>188</v>
      </c>
      <c r="D143" s="8" t="s">
        <v>189</v>
      </c>
      <c r="E143" s="8" t="s">
        <v>190</v>
      </c>
      <c r="F143" s="15" t="s">
        <v>191</v>
      </c>
      <c r="G143" s="49" t="s">
        <v>68</v>
      </c>
      <c r="H143" s="18" t="s">
        <v>197</v>
      </c>
      <c r="I143" s="12" t="s">
        <v>1153</v>
      </c>
      <c r="J143" s="14">
        <v>1</v>
      </c>
      <c r="K143" s="60">
        <f>5/11</f>
        <v>0.45454545454545453</v>
      </c>
      <c r="L143" s="60">
        <f>1/1</f>
        <v>1</v>
      </c>
    </row>
    <row r="144" spans="2:12" s="13" customFormat="1" ht="101.25" hidden="1" customHeight="1" x14ac:dyDescent="0.25">
      <c r="B144" s="113"/>
      <c r="C144" s="7" t="s">
        <v>188</v>
      </c>
      <c r="D144" s="8" t="s">
        <v>189</v>
      </c>
      <c r="E144" s="8" t="s">
        <v>190</v>
      </c>
      <c r="F144" s="15" t="s">
        <v>191</v>
      </c>
      <c r="G144" s="49" t="s">
        <v>26</v>
      </c>
      <c r="H144" s="18" t="s">
        <v>198</v>
      </c>
      <c r="I144" s="12" t="s">
        <v>1153</v>
      </c>
      <c r="J144" s="14" t="s">
        <v>1431</v>
      </c>
      <c r="K144" s="60">
        <f t="shared" ref="K144:K145" si="32">15/23</f>
        <v>0.65217391304347827</v>
      </c>
      <c r="L144" s="60">
        <f>2/2</f>
        <v>1</v>
      </c>
    </row>
    <row r="145" spans="2:12" s="13" customFormat="1" ht="105.75" hidden="1" customHeight="1" x14ac:dyDescent="0.25">
      <c r="B145" s="113"/>
      <c r="C145" s="7" t="s">
        <v>188</v>
      </c>
      <c r="D145" s="8" t="s">
        <v>189</v>
      </c>
      <c r="E145" s="8" t="s">
        <v>190</v>
      </c>
      <c r="F145" s="15" t="s">
        <v>191</v>
      </c>
      <c r="G145" s="49" t="s">
        <v>26</v>
      </c>
      <c r="H145" s="18" t="s">
        <v>199</v>
      </c>
      <c r="I145" s="12" t="s">
        <v>1153</v>
      </c>
      <c r="J145" s="14" t="s">
        <v>1431</v>
      </c>
      <c r="K145" s="60">
        <f t="shared" si="32"/>
        <v>0.65217391304347827</v>
      </c>
      <c r="L145" s="60">
        <f>2/2</f>
        <v>1</v>
      </c>
    </row>
    <row r="146" spans="2:12" s="13" customFormat="1" ht="78" hidden="1" customHeight="1" x14ac:dyDescent="0.25">
      <c r="B146" s="113"/>
      <c r="C146" s="7" t="s">
        <v>188</v>
      </c>
      <c r="D146" s="8" t="s">
        <v>189</v>
      </c>
      <c r="E146" s="8" t="s">
        <v>190</v>
      </c>
      <c r="F146" s="15" t="s">
        <v>191</v>
      </c>
      <c r="G146" s="49" t="s">
        <v>42</v>
      </c>
      <c r="H146" s="18" t="s">
        <v>200</v>
      </c>
      <c r="I146" s="12" t="s">
        <v>1153</v>
      </c>
      <c r="J146" s="14" t="s">
        <v>1553</v>
      </c>
      <c r="K146" s="60">
        <f>16/18</f>
        <v>0.88888888888888884</v>
      </c>
      <c r="L146" s="60">
        <f>1/1</f>
        <v>1</v>
      </c>
    </row>
    <row r="147" spans="2:12" s="13" customFormat="1" ht="78" hidden="1" customHeight="1" x14ac:dyDescent="0.25">
      <c r="B147" s="113"/>
      <c r="C147" s="7" t="s">
        <v>188</v>
      </c>
      <c r="D147" s="8" t="s">
        <v>189</v>
      </c>
      <c r="E147" s="8" t="s">
        <v>190</v>
      </c>
      <c r="F147" s="15" t="s">
        <v>191</v>
      </c>
      <c r="G147" s="49" t="s">
        <v>44</v>
      </c>
      <c r="H147" s="18" t="s">
        <v>201</v>
      </c>
      <c r="I147" s="12" t="s">
        <v>1153</v>
      </c>
      <c r="J147" s="14" t="s">
        <v>1394</v>
      </c>
      <c r="K147" s="60">
        <f>14/19</f>
        <v>0.73684210526315785</v>
      </c>
      <c r="L147" s="60">
        <f>1/1</f>
        <v>1</v>
      </c>
    </row>
    <row r="148" spans="2:12" s="13" customFormat="1" ht="145.5" hidden="1" customHeight="1" x14ac:dyDescent="0.25">
      <c r="B148" s="113"/>
      <c r="C148" s="7" t="s">
        <v>188</v>
      </c>
      <c r="D148" s="8" t="s">
        <v>189</v>
      </c>
      <c r="E148" s="8" t="s">
        <v>190</v>
      </c>
      <c r="F148" s="15" t="s">
        <v>191</v>
      </c>
      <c r="G148" s="49" t="s">
        <v>85</v>
      </c>
      <c r="H148" s="18" t="s">
        <v>202</v>
      </c>
      <c r="I148" s="12" t="s">
        <v>1153</v>
      </c>
      <c r="J148" s="14" t="s">
        <v>1623</v>
      </c>
      <c r="K148" s="60">
        <f>7/9</f>
        <v>0.77777777777777779</v>
      </c>
      <c r="L148" s="60">
        <f>1/1</f>
        <v>1</v>
      </c>
    </row>
    <row r="149" spans="2:12" s="13" customFormat="1" ht="78" hidden="1" customHeight="1" x14ac:dyDescent="0.25">
      <c r="B149" s="113"/>
      <c r="C149" s="7" t="s">
        <v>188</v>
      </c>
      <c r="D149" s="8" t="s">
        <v>189</v>
      </c>
      <c r="E149" s="8" t="s">
        <v>190</v>
      </c>
      <c r="F149" s="15" t="s">
        <v>191</v>
      </c>
      <c r="G149" s="49" t="s">
        <v>138</v>
      </c>
      <c r="H149" s="18" t="s">
        <v>203</v>
      </c>
      <c r="I149" s="12" t="s">
        <v>1156</v>
      </c>
      <c r="J149" s="14" t="s">
        <v>1650</v>
      </c>
      <c r="K149" s="64">
        <f t="shared" ref="K149:K151" si="33">7/10</f>
        <v>0.7</v>
      </c>
      <c r="L149" s="60">
        <f>1/3</f>
        <v>0.33333333333333331</v>
      </c>
    </row>
    <row r="150" spans="2:12" s="13" customFormat="1" ht="78" hidden="1" customHeight="1" x14ac:dyDescent="0.25">
      <c r="B150" s="113"/>
      <c r="C150" s="7" t="s">
        <v>188</v>
      </c>
      <c r="D150" s="8" t="s">
        <v>189</v>
      </c>
      <c r="E150" s="8" t="s">
        <v>190</v>
      </c>
      <c r="F150" s="15" t="s">
        <v>191</v>
      </c>
      <c r="G150" s="49" t="s">
        <v>138</v>
      </c>
      <c r="H150" s="18" t="s">
        <v>204</v>
      </c>
      <c r="I150" s="12" t="s">
        <v>1153</v>
      </c>
      <c r="J150" s="14" t="s">
        <v>1651</v>
      </c>
      <c r="K150" s="64">
        <f t="shared" si="33"/>
        <v>0.7</v>
      </c>
      <c r="L150" s="60">
        <f t="shared" ref="L150:L151" si="34">1/3</f>
        <v>0.33333333333333331</v>
      </c>
    </row>
    <row r="151" spans="2:12" s="13" customFormat="1" ht="78" hidden="1" customHeight="1" x14ac:dyDescent="0.25">
      <c r="B151" s="113"/>
      <c r="C151" s="7" t="s">
        <v>188</v>
      </c>
      <c r="D151" s="8" t="s">
        <v>189</v>
      </c>
      <c r="E151" s="8" t="s">
        <v>190</v>
      </c>
      <c r="F151" s="15" t="s">
        <v>191</v>
      </c>
      <c r="G151" s="49" t="s">
        <v>138</v>
      </c>
      <c r="H151" s="18" t="s">
        <v>205</v>
      </c>
      <c r="I151" s="12" t="s">
        <v>1156</v>
      </c>
      <c r="J151" s="14" t="s">
        <v>1652</v>
      </c>
      <c r="K151" s="64">
        <f t="shared" si="33"/>
        <v>0.7</v>
      </c>
      <c r="L151" s="60">
        <f t="shared" si="34"/>
        <v>0.33333333333333331</v>
      </c>
    </row>
    <row r="152" spans="2:12" s="13" customFormat="1" ht="78" hidden="1" customHeight="1" x14ac:dyDescent="0.25">
      <c r="B152" s="113"/>
      <c r="C152" s="7" t="s">
        <v>188</v>
      </c>
      <c r="D152" s="8" t="s">
        <v>189</v>
      </c>
      <c r="E152" s="8" t="s">
        <v>190</v>
      </c>
      <c r="F152" s="15" t="s">
        <v>191</v>
      </c>
      <c r="G152" s="49" t="s">
        <v>46</v>
      </c>
      <c r="H152" s="18" t="s">
        <v>206</v>
      </c>
      <c r="I152" s="12" t="s">
        <v>1153</v>
      </c>
      <c r="J152" s="14" t="s">
        <v>1672</v>
      </c>
      <c r="K152" s="60">
        <f t="shared" ref="K152:K153" si="35">14/19</f>
        <v>0.73684210526315785</v>
      </c>
      <c r="L152" s="60">
        <f>1/2</f>
        <v>0.5</v>
      </c>
    </row>
    <row r="153" spans="2:12" s="13" customFormat="1" ht="78" hidden="1" customHeight="1" x14ac:dyDescent="0.25">
      <c r="B153" s="113"/>
      <c r="C153" s="7" t="s">
        <v>188</v>
      </c>
      <c r="D153" s="8" t="s">
        <v>189</v>
      </c>
      <c r="E153" s="8" t="s">
        <v>190</v>
      </c>
      <c r="F153" s="15" t="s">
        <v>191</v>
      </c>
      <c r="G153" s="49" t="s">
        <v>46</v>
      </c>
      <c r="H153" s="18" t="s">
        <v>207</v>
      </c>
      <c r="I153" s="12" t="s">
        <v>1156</v>
      </c>
      <c r="J153" s="14" t="s">
        <v>1673</v>
      </c>
      <c r="K153" s="60">
        <f t="shared" si="35"/>
        <v>0.73684210526315785</v>
      </c>
      <c r="L153" s="60">
        <f>1/2</f>
        <v>0.5</v>
      </c>
    </row>
    <row r="154" spans="2:12" s="13" customFormat="1" ht="78" hidden="1" customHeight="1" x14ac:dyDescent="0.25">
      <c r="B154" s="113"/>
      <c r="C154" s="7" t="s">
        <v>188</v>
      </c>
      <c r="D154" s="8" t="s">
        <v>189</v>
      </c>
      <c r="E154" s="8" t="s">
        <v>190</v>
      </c>
      <c r="F154" s="15" t="s">
        <v>191</v>
      </c>
      <c r="G154" s="49" t="s">
        <v>1071</v>
      </c>
      <c r="H154" s="18" t="s">
        <v>1078</v>
      </c>
      <c r="I154" s="12" t="s">
        <v>1156</v>
      </c>
      <c r="J154" s="14" t="s">
        <v>1322</v>
      </c>
      <c r="K154" s="95">
        <f>7/18</f>
        <v>0.3888888888888889</v>
      </c>
      <c r="L154" s="60">
        <v>0</v>
      </c>
    </row>
    <row r="155" spans="2:12" s="13" customFormat="1" ht="98.25" hidden="1" customHeight="1" x14ac:dyDescent="0.25">
      <c r="B155" s="113"/>
      <c r="C155" s="7" t="s">
        <v>188</v>
      </c>
      <c r="D155" s="8" t="s">
        <v>189</v>
      </c>
      <c r="E155" s="8" t="s">
        <v>190</v>
      </c>
      <c r="F155" s="15" t="s">
        <v>191</v>
      </c>
      <c r="G155" s="49" t="s">
        <v>1107</v>
      </c>
      <c r="H155" s="18" t="s">
        <v>1116</v>
      </c>
      <c r="I155" s="12"/>
      <c r="J155" s="14" t="s">
        <v>1369</v>
      </c>
      <c r="K155" s="65"/>
      <c r="L155" s="60"/>
    </row>
    <row r="156" spans="2:12" s="13" customFormat="1" ht="78" hidden="1" customHeight="1" x14ac:dyDescent="0.25">
      <c r="B156" s="113"/>
      <c r="C156" s="7" t="s">
        <v>208</v>
      </c>
      <c r="D156" s="8" t="s">
        <v>209</v>
      </c>
      <c r="E156" s="9" t="s">
        <v>210</v>
      </c>
      <c r="F156" s="15" t="s">
        <v>211</v>
      </c>
      <c r="G156" s="49" t="s">
        <v>9</v>
      </c>
      <c r="H156" s="44" t="s">
        <v>212</v>
      </c>
      <c r="I156" s="12" t="s">
        <v>1153</v>
      </c>
      <c r="J156" s="14" t="s">
        <v>1752</v>
      </c>
      <c r="K156" s="60">
        <f>12/18</f>
        <v>0.66666666666666663</v>
      </c>
      <c r="L156" s="60">
        <f>1/1</f>
        <v>1</v>
      </c>
    </row>
    <row r="157" spans="2:12" s="13" customFormat="1" ht="78" hidden="1" customHeight="1" x14ac:dyDescent="0.25">
      <c r="B157" s="113"/>
      <c r="C157" s="7" t="s">
        <v>208</v>
      </c>
      <c r="D157" s="8" t="s">
        <v>209</v>
      </c>
      <c r="E157" s="9" t="s">
        <v>210</v>
      </c>
      <c r="F157" s="15" t="s">
        <v>211</v>
      </c>
      <c r="G157" s="49" t="s">
        <v>63</v>
      </c>
      <c r="H157" s="42" t="s">
        <v>213</v>
      </c>
      <c r="I157" s="12" t="s">
        <v>1156</v>
      </c>
      <c r="J157" s="14" t="s">
        <v>1276</v>
      </c>
      <c r="K157" s="60">
        <f>10/11</f>
        <v>0.90909090909090906</v>
      </c>
      <c r="L157" s="60">
        <v>0</v>
      </c>
    </row>
    <row r="158" spans="2:12" s="13" customFormat="1" ht="78" hidden="1" customHeight="1" x14ac:dyDescent="0.25">
      <c r="B158" s="113"/>
      <c r="C158" s="7" t="s">
        <v>208</v>
      </c>
      <c r="D158" s="8" t="s">
        <v>209</v>
      </c>
      <c r="E158" s="9" t="s">
        <v>210</v>
      </c>
      <c r="F158" s="15" t="s">
        <v>211</v>
      </c>
      <c r="G158" s="49" t="s">
        <v>20</v>
      </c>
      <c r="H158" s="14" t="s">
        <v>214</v>
      </c>
      <c r="I158" s="12" t="s">
        <v>1153</v>
      </c>
      <c r="J158" s="14" t="s">
        <v>1601</v>
      </c>
      <c r="K158" s="60">
        <f>6/10</f>
        <v>0.6</v>
      </c>
      <c r="L158" s="60">
        <f>1/1</f>
        <v>1</v>
      </c>
    </row>
    <row r="159" spans="2:12" s="13" customFormat="1" ht="78" hidden="1" customHeight="1" x14ac:dyDescent="0.25">
      <c r="B159" s="113"/>
      <c r="C159" s="7" t="s">
        <v>208</v>
      </c>
      <c r="D159" s="8" t="s">
        <v>209</v>
      </c>
      <c r="E159" s="9" t="s">
        <v>210</v>
      </c>
      <c r="F159" s="15" t="s">
        <v>211</v>
      </c>
      <c r="G159" s="49" t="s">
        <v>23</v>
      </c>
      <c r="H159" s="14" t="s">
        <v>215</v>
      </c>
      <c r="I159" s="12" t="s">
        <v>1153</v>
      </c>
      <c r="J159" s="14" t="s">
        <v>1714</v>
      </c>
      <c r="K159" s="60">
        <f>21/22</f>
        <v>0.95454545454545459</v>
      </c>
      <c r="L159" s="60">
        <f>1/1</f>
        <v>1</v>
      </c>
    </row>
    <row r="160" spans="2:12" s="13" customFormat="1" ht="78" hidden="1" customHeight="1" x14ac:dyDescent="0.25">
      <c r="B160" s="113"/>
      <c r="C160" s="7" t="s">
        <v>208</v>
      </c>
      <c r="D160" s="8" t="s">
        <v>209</v>
      </c>
      <c r="E160" s="9" t="s">
        <v>210</v>
      </c>
      <c r="F160" s="15" t="s">
        <v>211</v>
      </c>
      <c r="G160" s="49" t="s">
        <v>68</v>
      </c>
      <c r="H160" s="14" t="s">
        <v>216</v>
      </c>
      <c r="I160" s="12" t="s">
        <v>1153</v>
      </c>
      <c r="J160" s="14" t="s">
        <v>1503</v>
      </c>
      <c r="K160" s="60">
        <f>5/11</f>
        <v>0.45454545454545453</v>
      </c>
      <c r="L160" s="60">
        <f>1/1</f>
        <v>1</v>
      </c>
    </row>
    <row r="161" spans="2:12" s="13" customFormat="1" ht="78" hidden="1" customHeight="1" x14ac:dyDescent="0.25">
      <c r="B161" s="113"/>
      <c r="C161" s="7" t="s">
        <v>208</v>
      </c>
      <c r="D161" s="8" t="s">
        <v>209</v>
      </c>
      <c r="E161" s="9" t="s">
        <v>210</v>
      </c>
      <c r="F161" s="15" t="s">
        <v>211</v>
      </c>
      <c r="G161" s="49" t="s">
        <v>26</v>
      </c>
      <c r="H161" s="14" t="s">
        <v>217</v>
      </c>
      <c r="I161" s="12" t="s">
        <v>1153</v>
      </c>
      <c r="J161" s="14" t="s">
        <v>1432</v>
      </c>
      <c r="K161" s="60">
        <f t="shared" ref="K161:K163" si="36">15/23</f>
        <v>0.65217391304347827</v>
      </c>
      <c r="L161" s="60">
        <f>3/3</f>
        <v>1</v>
      </c>
    </row>
    <row r="162" spans="2:12" s="13" customFormat="1" ht="78" hidden="1" customHeight="1" x14ac:dyDescent="0.25">
      <c r="B162" s="113"/>
      <c r="C162" s="7" t="s">
        <v>208</v>
      </c>
      <c r="D162" s="8" t="s">
        <v>209</v>
      </c>
      <c r="E162" s="9" t="s">
        <v>210</v>
      </c>
      <c r="F162" s="15" t="s">
        <v>211</v>
      </c>
      <c r="G162" s="49" t="s">
        <v>26</v>
      </c>
      <c r="H162" s="14" t="s">
        <v>218</v>
      </c>
      <c r="I162" s="12" t="s">
        <v>1153</v>
      </c>
      <c r="J162" s="14" t="s">
        <v>1433</v>
      </c>
      <c r="K162" s="60">
        <f t="shared" si="36"/>
        <v>0.65217391304347827</v>
      </c>
      <c r="L162" s="60">
        <f t="shared" ref="L162:L163" si="37">3/3</f>
        <v>1</v>
      </c>
    </row>
    <row r="163" spans="2:12" s="13" customFormat="1" ht="126.75" hidden="1" customHeight="1" x14ac:dyDescent="0.25">
      <c r="B163" s="113"/>
      <c r="C163" s="7" t="s">
        <v>208</v>
      </c>
      <c r="D163" s="8" t="s">
        <v>209</v>
      </c>
      <c r="E163" s="9" t="s">
        <v>210</v>
      </c>
      <c r="F163" s="15" t="s">
        <v>211</v>
      </c>
      <c r="G163" s="49" t="s">
        <v>26</v>
      </c>
      <c r="H163" s="14" t="s">
        <v>219</v>
      </c>
      <c r="I163" s="12" t="s">
        <v>1153</v>
      </c>
      <c r="J163" s="14" t="s">
        <v>1434</v>
      </c>
      <c r="K163" s="60">
        <f t="shared" si="36"/>
        <v>0.65217391304347827</v>
      </c>
      <c r="L163" s="60">
        <f t="shared" si="37"/>
        <v>1</v>
      </c>
    </row>
    <row r="164" spans="2:12" s="13" customFormat="1" ht="78" hidden="1" customHeight="1" x14ac:dyDescent="0.25">
      <c r="B164" s="113"/>
      <c r="C164" s="7" t="s">
        <v>208</v>
      </c>
      <c r="D164" s="8" t="s">
        <v>209</v>
      </c>
      <c r="E164" s="9" t="s">
        <v>210</v>
      </c>
      <c r="F164" s="15" t="s">
        <v>211</v>
      </c>
      <c r="G164" s="49" t="s">
        <v>74</v>
      </c>
      <c r="H164" s="14" t="s">
        <v>220</v>
      </c>
      <c r="I164" s="12" t="s">
        <v>1153</v>
      </c>
      <c r="J164" s="14" t="s">
        <v>1295</v>
      </c>
      <c r="K164" s="60">
        <f t="shared" ref="K164:K165" si="38">8/9</f>
        <v>0.88888888888888884</v>
      </c>
      <c r="L164" s="60">
        <f>2/2</f>
        <v>1</v>
      </c>
    </row>
    <row r="165" spans="2:12" s="13" customFormat="1" ht="78" hidden="1" customHeight="1" x14ac:dyDescent="0.25">
      <c r="B165" s="113"/>
      <c r="C165" s="7" t="s">
        <v>208</v>
      </c>
      <c r="D165" s="8" t="s">
        <v>209</v>
      </c>
      <c r="E165" s="9" t="s">
        <v>210</v>
      </c>
      <c r="F165" s="15" t="s">
        <v>211</v>
      </c>
      <c r="G165" s="49" t="s">
        <v>74</v>
      </c>
      <c r="H165" s="14" t="s">
        <v>221</v>
      </c>
      <c r="I165" s="12" t="s">
        <v>1153</v>
      </c>
      <c r="J165" s="14" t="s">
        <v>1295</v>
      </c>
      <c r="K165" s="60">
        <f t="shared" si="38"/>
        <v>0.88888888888888884</v>
      </c>
      <c r="L165" s="60">
        <f>2/2</f>
        <v>1</v>
      </c>
    </row>
    <row r="166" spans="2:12" s="13" customFormat="1" ht="78" hidden="1" customHeight="1" x14ac:dyDescent="0.25">
      <c r="B166" s="113"/>
      <c r="C166" s="7" t="s">
        <v>208</v>
      </c>
      <c r="D166" s="8" t="s">
        <v>209</v>
      </c>
      <c r="E166" s="9" t="s">
        <v>210</v>
      </c>
      <c r="F166" s="15" t="s">
        <v>211</v>
      </c>
      <c r="G166" s="49" t="s">
        <v>29</v>
      </c>
      <c r="H166" s="14" t="s">
        <v>222</v>
      </c>
      <c r="I166" s="12" t="s">
        <v>1153</v>
      </c>
      <c r="J166" s="14" t="s">
        <v>1519</v>
      </c>
      <c r="K166" s="60">
        <f>3/7</f>
        <v>0.42857142857142855</v>
      </c>
      <c r="L166" s="60">
        <f>1/1</f>
        <v>1</v>
      </c>
    </row>
    <row r="167" spans="2:12" s="13" customFormat="1" ht="78" hidden="1" customHeight="1" x14ac:dyDescent="0.25">
      <c r="B167" s="113"/>
      <c r="C167" s="7" t="s">
        <v>208</v>
      </c>
      <c r="D167" s="8" t="s">
        <v>209</v>
      </c>
      <c r="E167" s="9" t="s">
        <v>210</v>
      </c>
      <c r="F167" s="15" t="s">
        <v>211</v>
      </c>
      <c r="G167" s="49" t="s">
        <v>31</v>
      </c>
      <c r="H167" s="14" t="s">
        <v>223</v>
      </c>
      <c r="I167" s="12" t="s">
        <v>1156</v>
      </c>
      <c r="J167" s="14" t="s">
        <v>1590</v>
      </c>
      <c r="K167" s="60">
        <f t="shared" ref="K167:K168" si="39">8/9</f>
        <v>0.88888888888888884</v>
      </c>
      <c r="L167" s="60">
        <f>1/2</f>
        <v>0.5</v>
      </c>
    </row>
    <row r="168" spans="2:12" s="13" customFormat="1" ht="78" hidden="1" customHeight="1" x14ac:dyDescent="0.25">
      <c r="B168" s="113"/>
      <c r="C168" s="7" t="s">
        <v>208</v>
      </c>
      <c r="D168" s="8" t="s">
        <v>209</v>
      </c>
      <c r="E168" s="9" t="s">
        <v>210</v>
      </c>
      <c r="F168" s="15" t="s">
        <v>211</v>
      </c>
      <c r="G168" s="49" t="s">
        <v>31</v>
      </c>
      <c r="H168" s="14" t="s">
        <v>224</v>
      </c>
      <c r="I168" s="12" t="s">
        <v>1153</v>
      </c>
      <c r="J168" s="14"/>
      <c r="K168" s="60">
        <f t="shared" si="39"/>
        <v>0.88888888888888884</v>
      </c>
      <c r="L168" s="60">
        <f>1/2</f>
        <v>0.5</v>
      </c>
    </row>
    <row r="169" spans="2:12" s="13" customFormat="1" ht="78" hidden="1" customHeight="1" x14ac:dyDescent="0.25">
      <c r="B169" s="113"/>
      <c r="C169" s="7" t="s">
        <v>208</v>
      </c>
      <c r="D169" s="8" t="s">
        <v>209</v>
      </c>
      <c r="E169" s="9" t="s">
        <v>210</v>
      </c>
      <c r="F169" s="15" t="s">
        <v>211</v>
      </c>
      <c r="G169" s="49" t="s">
        <v>33</v>
      </c>
      <c r="H169" s="14" t="s">
        <v>225</v>
      </c>
      <c r="I169" s="12" t="s">
        <v>1156</v>
      </c>
      <c r="J169" s="14" t="s">
        <v>1171</v>
      </c>
      <c r="K169" s="60">
        <f>10/17</f>
        <v>0.58823529411764708</v>
      </c>
      <c r="L169" s="60">
        <v>0</v>
      </c>
    </row>
    <row r="170" spans="2:12" s="13" customFormat="1" ht="78" hidden="1" customHeight="1" x14ac:dyDescent="0.25">
      <c r="B170" s="113"/>
      <c r="C170" s="7" t="s">
        <v>208</v>
      </c>
      <c r="D170" s="8" t="s">
        <v>209</v>
      </c>
      <c r="E170" s="9" t="s">
        <v>210</v>
      </c>
      <c r="F170" s="15" t="s">
        <v>211</v>
      </c>
      <c r="G170" s="49" t="s">
        <v>56</v>
      </c>
      <c r="H170" s="14" t="s">
        <v>226</v>
      </c>
      <c r="I170" s="12" t="s">
        <v>1153</v>
      </c>
      <c r="J170" s="14" t="s">
        <v>1791</v>
      </c>
      <c r="K170" s="60">
        <f>7/9</f>
        <v>0.77777777777777779</v>
      </c>
      <c r="L170" s="60">
        <f>2/2</f>
        <v>1</v>
      </c>
    </row>
    <row r="171" spans="2:12" s="13" customFormat="1" ht="78" hidden="1" customHeight="1" x14ac:dyDescent="0.25">
      <c r="B171" s="113"/>
      <c r="C171" s="7" t="s">
        <v>208</v>
      </c>
      <c r="D171" s="8" t="s">
        <v>209</v>
      </c>
      <c r="E171" s="9" t="s">
        <v>210</v>
      </c>
      <c r="F171" s="15" t="s">
        <v>211</v>
      </c>
      <c r="G171" s="49" t="s">
        <v>42</v>
      </c>
      <c r="H171" s="14" t="s">
        <v>227</v>
      </c>
      <c r="I171" s="12" t="s">
        <v>1153</v>
      </c>
      <c r="J171" s="14" t="s">
        <v>1554</v>
      </c>
      <c r="K171" s="60">
        <f>16/18</f>
        <v>0.88888888888888884</v>
      </c>
      <c r="L171" s="60">
        <f>1/1</f>
        <v>1</v>
      </c>
    </row>
    <row r="172" spans="2:12" s="13" customFormat="1" ht="78" hidden="1" customHeight="1" x14ac:dyDescent="0.25">
      <c r="B172" s="113"/>
      <c r="C172" s="7" t="s">
        <v>208</v>
      </c>
      <c r="D172" s="8" t="s">
        <v>209</v>
      </c>
      <c r="E172" s="9" t="s">
        <v>210</v>
      </c>
      <c r="F172" s="15" t="s">
        <v>211</v>
      </c>
      <c r="G172" s="49" t="s">
        <v>44</v>
      </c>
      <c r="H172" s="14" t="s">
        <v>228</v>
      </c>
      <c r="I172" s="12" t="s">
        <v>1156</v>
      </c>
      <c r="J172" s="14" t="s">
        <v>1395</v>
      </c>
      <c r="K172" s="60">
        <f>14/19</f>
        <v>0.73684210526315785</v>
      </c>
      <c r="L172" s="60">
        <v>0</v>
      </c>
    </row>
    <row r="173" spans="2:12" s="13" customFormat="1" ht="78" hidden="1" customHeight="1" x14ac:dyDescent="0.25">
      <c r="B173" s="113"/>
      <c r="C173" s="7" t="s">
        <v>208</v>
      </c>
      <c r="D173" s="8" t="s">
        <v>209</v>
      </c>
      <c r="E173" s="9" t="s">
        <v>210</v>
      </c>
      <c r="F173" s="15" t="s">
        <v>211</v>
      </c>
      <c r="G173" s="49" t="s">
        <v>85</v>
      </c>
      <c r="H173" s="14" t="s">
        <v>229</v>
      </c>
      <c r="I173" s="12" t="s">
        <v>1153</v>
      </c>
      <c r="J173" s="14" t="s">
        <v>1624</v>
      </c>
      <c r="K173" s="60">
        <f>7/9</f>
        <v>0.77777777777777779</v>
      </c>
      <c r="L173" s="60">
        <f>1/1</f>
        <v>1</v>
      </c>
    </row>
    <row r="174" spans="2:12" s="13" customFormat="1" ht="78" hidden="1" customHeight="1" x14ac:dyDescent="0.25">
      <c r="B174" s="113"/>
      <c r="C174" s="7" t="s">
        <v>208</v>
      </c>
      <c r="D174" s="8" t="s">
        <v>209</v>
      </c>
      <c r="E174" s="9" t="s">
        <v>210</v>
      </c>
      <c r="F174" s="15" t="s">
        <v>211</v>
      </c>
      <c r="G174" s="49" t="s">
        <v>46</v>
      </c>
      <c r="H174" s="14" t="s">
        <v>230</v>
      </c>
      <c r="I174" s="12" t="s">
        <v>1153</v>
      </c>
      <c r="J174" s="14" t="s">
        <v>1674</v>
      </c>
      <c r="K174" s="60">
        <f>14/19</f>
        <v>0.73684210526315785</v>
      </c>
      <c r="L174" s="60">
        <f>1/1</f>
        <v>1</v>
      </c>
    </row>
    <row r="175" spans="2:12" s="13" customFormat="1" ht="78" hidden="1" customHeight="1" x14ac:dyDescent="0.25">
      <c r="B175" s="113"/>
      <c r="C175" s="7" t="s">
        <v>208</v>
      </c>
      <c r="D175" s="8" t="s">
        <v>209</v>
      </c>
      <c r="E175" s="9" t="s">
        <v>210</v>
      </c>
      <c r="F175" s="15" t="s">
        <v>211</v>
      </c>
      <c r="G175" s="49" t="s">
        <v>52</v>
      </c>
      <c r="H175" s="14" t="s">
        <v>231</v>
      </c>
      <c r="I175" s="12" t="s">
        <v>1153</v>
      </c>
      <c r="J175" s="14" t="s">
        <v>1805</v>
      </c>
      <c r="K175" s="60">
        <f>6/11</f>
        <v>0.54545454545454541</v>
      </c>
      <c r="L175" s="60">
        <f>1/1</f>
        <v>1</v>
      </c>
    </row>
    <row r="176" spans="2:12" s="13" customFormat="1" ht="78" hidden="1" customHeight="1" x14ac:dyDescent="0.25">
      <c r="B176" s="113"/>
      <c r="C176" s="7" t="s">
        <v>208</v>
      </c>
      <c r="D176" s="8" t="s">
        <v>209</v>
      </c>
      <c r="E176" s="9" t="s">
        <v>210</v>
      </c>
      <c r="F176" s="15" t="s">
        <v>211</v>
      </c>
      <c r="G176" s="49" t="s">
        <v>54</v>
      </c>
      <c r="H176" s="14" t="s">
        <v>232</v>
      </c>
      <c r="I176" s="12" t="s">
        <v>1153</v>
      </c>
      <c r="J176" s="14" t="s">
        <v>1236</v>
      </c>
      <c r="K176" s="60">
        <f t="shared" ref="K176:K178" si="40">11/19</f>
        <v>0.57894736842105265</v>
      </c>
      <c r="L176" s="60">
        <f>2/3</f>
        <v>0.66666666666666663</v>
      </c>
    </row>
    <row r="177" spans="2:12" s="13" customFormat="1" ht="78" hidden="1" customHeight="1" x14ac:dyDescent="0.25">
      <c r="B177" s="113"/>
      <c r="C177" s="7" t="s">
        <v>208</v>
      </c>
      <c r="D177" s="8" t="s">
        <v>209</v>
      </c>
      <c r="E177" s="9" t="s">
        <v>210</v>
      </c>
      <c r="F177" s="15" t="s">
        <v>211</v>
      </c>
      <c r="G177" s="49" t="s">
        <v>54</v>
      </c>
      <c r="H177" s="14" t="s">
        <v>233</v>
      </c>
      <c r="I177" s="12" t="s">
        <v>1153</v>
      </c>
      <c r="J177" s="14" t="s">
        <v>1236</v>
      </c>
      <c r="K177" s="60">
        <f t="shared" si="40"/>
        <v>0.57894736842105265</v>
      </c>
      <c r="L177" s="60">
        <f t="shared" ref="L177:L178" si="41">2/3</f>
        <v>0.66666666666666663</v>
      </c>
    </row>
    <row r="178" spans="2:12" s="13" customFormat="1" ht="78" hidden="1" customHeight="1" x14ac:dyDescent="0.25">
      <c r="B178" s="113"/>
      <c r="C178" s="7" t="s">
        <v>208</v>
      </c>
      <c r="D178" s="8" t="s">
        <v>209</v>
      </c>
      <c r="E178" s="9" t="s">
        <v>210</v>
      </c>
      <c r="F178" s="15" t="s">
        <v>211</v>
      </c>
      <c r="G178" s="49" t="s">
        <v>54</v>
      </c>
      <c r="H178" s="14" t="s">
        <v>234</v>
      </c>
      <c r="I178" s="12" t="s">
        <v>1156</v>
      </c>
      <c r="J178" s="14" t="s">
        <v>1237</v>
      </c>
      <c r="K178" s="60">
        <f t="shared" si="40"/>
        <v>0.57894736842105265</v>
      </c>
      <c r="L178" s="60">
        <f t="shared" si="41"/>
        <v>0.66666666666666663</v>
      </c>
    </row>
    <row r="179" spans="2:12" s="13" customFormat="1" ht="78" hidden="1" customHeight="1" x14ac:dyDescent="0.25">
      <c r="B179" s="113"/>
      <c r="C179" s="7" t="s">
        <v>208</v>
      </c>
      <c r="D179" s="8" t="s">
        <v>209</v>
      </c>
      <c r="E179" s="9" t="s">
        <v>210</v>
      </c>
      <c r="F179" s="15" t="s">
        <v>211</v>
      </c>
      <c r="G179" s="49" t="s">
        <v>56</v>
      </c>
      <c r="H179" s="14" t="s">
        <v>226</v>
      </c>
      <c r="I179" s="12" t="s">
        <v>1153</v>
      </c>
      <c r="J179" s="14" t="s">
        <v>1790</v>
      </c>
      <c r="K179" s="60">
        <f>7/9</f>
        <v>0.77777777777777779</v>
      </c>
      <c r="L179" s="60">
        <f>2/2</f>
        <v>1</v>
      </c>
    </row>
    <row r="180" spans="2:12" s="13" customFormat="1" ht="78" hidden="1" customHeight="1" x14ac:dyDescent="0.25">
      <c r="B180" s="113"/>
      <c r="C180" s="7" t="s">
        <v>208</v>
      </c>
      <c r="D180" s="8" t="s">
        <v>209</v>
      </c>
      <c r="E180" s="9" t="s">
        <v>210</v>
      </c>
      <c r="F180" s="15" t="s">
        <v>211</v>
      </c>
      <c r="G180" s="49" t="s">
        <v>1071</v>
      </c>
      <c r="H180" s="14" t="s">
        <v>1079</v>
      </c>
      <c r="I180" s="12" t="s">
        <v>1156</v>
      </c>
      <c r="J180" s="14" t="s">
        <v>1323</v>
      </c>
      <c r="K180" s="95">
        <f>7/18</f>
        <v>0.3888888888888889</v>
      </c>
      <c r="L180" s="60">
        <v>0</v>
      </c>
    </row>
    <row r="181" spans="2:12" s="13" customFormat="1" ht="78" hidden="1" customHeight="1" x14ac:dyDescent="0.25">
      <c r="B181" s="113"/>
      <c r="C181" s="7" t="s">
        <v>208</v>
      </c>
      <c r="D181" s="8" t="s">
        <v>209</v>
      </c>
      <c r="E181" s="9" t="s">
        <v>210</v>
      </c>
      <c r="F181" s="15" t="s">
        <v>211</v>
      </c>
      <c r="G181" s="49" t="s">
        <v>1107</v>
      </c>
      <c r="H181" s="14" t="s">
        <v>1117</v>
      </c>
      <c r="I181" s="12" t="s">
        <v>1153</v>
      </c>
      <c r="J181" s="14" t="s">
        <v>1370</v>
      </c>
      <c r="K181" s="65">
        <f>7/21</f>
        <v>0.33333333333333331</v>
      </c>
      <c r="L181" s="60">
        <f>1/1</f>
        <v>1</v>
      </c>
    </row>
    <row r="182" spans="2:12" s="13" customFormat="1" ht="78" hidden="1" customHeight="1" x14ac:dyDescent="0.25">
      <c r="B182" s="113"/>
      <c r="C182" s="16" t="s">
        <v>235</v>
      </c>
      <c r="D182" s="8"/>
      <c r="E182" s="9" t="s">
        <v>236</v>
      </c>
      <c r="F182" s="15" t="s">
        <v>237</v>
      </c>
      <c r="G182" s="49" t="s">
        <v>9</v>
      </c>
      <c r="H182" s="44" t="s">
        <v>238</v>
      </c>
      <c r="I182" s="12" t="s">
        <v>1153</v>
      </c>
      <c r="J182" s="14" t="s">
        <v>1753</v>
      </c>
      <c r="K182" s="60">
        <f t="shared" ref="K182:K183" si="42">12/18</f>
        <v>0.66666666666666663</v>
      </c>
      <c r="L182" s="60">
        <f>2/2</f>
        <v>1</v>
      </c>
    </row>
    <row r="183" spans="2:12" s="13" customFormat="1" ht="78" hidden="1" customHeight="1" x14ac:dyDescent="0.25">
      <c r="B183" s="113"/>
      <c r="C183" s="16" t="s">
        <v>235</v>
      </c>
      <c r="D183" s="8"/>
      <c r="E183" s="9" t="s">
        <v>236</v>
      </c>
      <c r="F183" s="15" t="s">
        <v>237</v>
      </c>
      <c r="G183" s="49" t="s">
        <v>9</v>
      </c>
      <c r="H183" s="44" t="s">
        <v>239</v>
      </c>
      <c r="I183" s="12" t="s">
        <v>1153</v>
      </c>
      <c r="J183" s="14" t="s">
        <v>1754</v>
      </c>
      <c r="K183" s="60">
        <f t="shared" si="42"/>
        <v>0.66666666666666663</v>
      </c>
      <c r="L183" s="60">
        <f>2/2</f>
        <v>1</v>
      </c>
    </row>
    <row r="184" spans="2:12" s="13" customFormat="1" ht="409.5" hidden="1" x14ac:dyDescent="0.25">
      <c r="B184" s="113"/>
      <c r="C184" s="16" t="s">
        <v>235</v>
      </c>
      <c r="D184" s="8"/>
      <c r="E184" s="9" t="s">
        <v>236</v>
      </c>
      <c r="F184" s="15" t="s">
        <v>237</v>
      </c>
      <c r="G184" s="49" t="s">
        <v>63</v>
      </c>
      <c r="H184" s="46" t="s">
        <v>240</v>
      </c>
      <c r="I184" s="12" t="s">
        <v>1153</v>
      </c>
      <c r="J184" s="14" t="s">
        <v>1277</v>
      </c>
      <c r="K184" s="60">
        <f>10/11</f>
        <v>0.90909090909090906</v>
      </c>
      <c r="L184" s="60">
        <f>1/1</f>
        <v>1</v>
      </c>
    </row>
    <row r="185" spans="2:12" s="13" customFormat="1" ht="78" hidden="1" customHeight="1" x14ac:dyDescent="0.25">
      <c r="B185" s="113"/>
      <c r="C185" s="16" t="s">
        <v>235</v>
      </c>
      <c r="D185" s="8"/>
      <c r="E185" s="9" t="s">
        <v>236</v>
      </c>
      <c r="F185" s="15" t="s">
        <v>237</v>
      </c>
      <c r="G185" s="49" t="s">
        <v>20</v>
      </c>
      <c r="H185" s="14" t="s">
        <v>1150</v>
      </c>
      <c r="I185" s="12" t="s">
        <v>1153</v>
      </c>
      <c r="J185" s="14" t="s">
        <v>1602</v>
      </c>
      <c r="K185" s="60">
        <f>6/10</f>
        <v>0.6</v>
      </c>
      <c r="L185" s="60">
        <f>1/1</f>
        <v>1</v>
      </c>
    </row>
    <row r="186" spans="2:12" s="13" customFormat="1" ht="78" hidden="1" customHeight="1" x14ac:dyDescent="0.25">
      <c r="B186" s="113"/>
      <c r="C186" s="16" t="s">
        <v>235</v>
      </c>
      <c r="D186" s="8"/>
      <c r="E186" s="9" t="s">
        <v>236</v>
      </c>
      <c r="F186" s="15" t="s">
        <v>237</v>
      </c>
      <c r="G186" s="49" t="s">
        <v>23</v>
      </c>
      <c r="H186" s="14" t="s">
        <v>241</v>
      </c>
      <c r="I186" s="12" t="s">
        <v>1153</v>
      </c>
      <c r="J186" s="14" t="s">
        <v>1715</v>
      </c>
      <c r="K186" s="60">
        <f>21/22</f>
        <v>0.95454545454545459</v>
      </c>
      <c r="L186" s="60">
        <f>1/1</f>
        <v>1</v>
      </c>
    </row>
    <row r="187" spans="2:12" s="13" customFormat="1" ht="78" hidden="1" customHeight="1" x14ac:dyDescent="0.25">
      <c r="B187" s="113"/>
      <c r="C187" s="16" t="s">
        <v>235</v>
      </c>
      <c r="D187" s="8"/>
      <c r="E187" s="9" t="s">
        <v>236</v>
      </c>
      <c r="F187" s="15" t="s">
        <v>237</v>
      </c>
      <c r="G187" s="49" t="s">
        <v>68</v>
      </c>
      <c r="H187" s="14" t="s">
        <v>242</v>
      </c>
      <c r="I187" s="12" t="s">
        <v>1153</v>
      </c>
      <c r="J187" s="14">
        <v>46</v>
      </c>
      <c r="K187" s="60">
        <f t="shared" ref="K187:K188" si="43">5/11</f>
        <v>0.45454545454545453</v>
      </c>
      <c r="L187" s="60">
        <f>2/2</f>
        <v>1</v>
      </c>
    </row>
    <row r="188" spans="2:12" s="13" customFormat="1" ht="78" hidden="1" customHeight="1" x14ac:dyDescent="0.25">
      <c r="B188" s="113"/>
      <c r="C188" s="16" t="s">
        <v>235</v>
      </c>
      <c r="D188" s="8"/>
      <c r="E188" s="9" t="s">
        <v>236</v>
      </c>
      <c r="F188" s="15" t="s">
        <v>237</v>
      </c>
      <c r="G188" s="49" t="s">
        <v>68</v>
      </c>
      <c r="H188" s="14" t="s">
        <v>243</v>
      </c>
      <c r="I188" s="12" t="s">
        <v>1153</v>
      </c>
      <c r="J188" s="14">
        <v>2</v>
      </c>
      <c r="K188" s="60">
        <f t="shared" si="43"/>
        <v>0.45454545454545453</v>
      </c>
      <c r="L188" s="60">
        <f>2/2</f>
        <v>1</v>
      </c>
    </row>
    <row r="189" spans="2:12" s="13" customFormat="1" ht="108.75" hidden="1" customHeight="1" x14ac:dyDescent="0.25">
      <c r="B189" s="113"/>
      <c r="C189" s="16" t="s">
        <v>235</v>
      </c>
      <c r="D189" s="8"/>
      <c r="E189" s="9" t="s">
        <v>236</v>
      </c>
      <c r="F189" s="15" t="s">
        <v>237</v>
      </c>
      <c r="G189" s="49" t="s">
        <v>26</v>
      </c>
      <c r="H189" s="14" t="s">
        <v>244</v>
      </c>
      <c r="I189" s="12" t="s">
        <v>1153</v>
      </c>
      <c r="J189" s="14" t="s">
        <v>1435</v>
      </c>
      <c r="K189" s="60">
        <f>15/23</f>
        <v>0.65217391304347827</v>
      </c>
      <c r="L189" s="60">
        <f>1/1</f>
        <v>1</v>
      </c>
    </row>
    <row r="190" spans="2:12" s="13" customFormat="1" ht="78" hidden="1" customHeight="1" x14ac:dyDescent="0.25">
      <c r="B190" s="113"/>
      <c r="C190" s="16" t="s">
        <v>235</v>
      </c>
      <c r="D190" s="8"/>
      <c r="E190" s="9" t="s">
        <v>236</v>
      </c>
      <c r="F190" s="15" t="s">
        <v>237</v>
      </c>
      <c r="G190" s="49" t="s">
        <v>74</v>
      </c>
      <c r="H190" s="14" t="s">
        <v>245</v>
      </c>
      <c r="I190" s="12" t="s">
        <v>1153</v>
      </c>
      <c r="J190" s="14" t="s">
        <v>1296</v>
      </c>
      <c r="K190" s="60">
        <f t="shared" ref="K190:K191" si="44">8/9</f>
        <v>0.88888888888888884</v>
      </c>
      <c r="L190" s="60">
        <f t="shared" ref="L190:L191" si="45">2/2</f>
        <v>1</v>
      </c>
    </row>
    <row r="191" spans="2:12" s="13" customFormat="1" ht="78" hidden="1" customHeight="1" x14ac:dyDescent="0.25">
      <c r="B191" s="113"/>
      <c r="C191" s="16" t="s">
        <v>235</v>
      </c>
      <c r="D191" s="8"/>
      <c r="E191" s="9" t="s">
        <v>236</v>
      </c>
      <c r="F191" s="15" t="s">
        <v>237</v>
      </c>
      <c r="G191" s="49" t="s">
        <v>74</v>
      </c>
      <c r="H191" s="14" t="s">
        <v>246</v>
      </c>
      <c r="I191" s="12" t="s">
        <v>1153</v>
      </c>
      <c r="J191" s="14" t="s">
        <v>1297</v>
      </c>
      <c r="K191" s="60">
        <f t="shared" si="44"/>
        <v>0.88888888888888884</v>
      </c>
      <c r="L191" s="60">
        <f t="shared" si="45"/>
        <v>1</v>
      </c>
    </row>
    <row r="192" spans="2:12" s="13" customFormat="1" ht="78" hidden="1" customHeight="1" x14ac:dyDescent="0.25">
      <c r="B192" s="113"/>
      <c r="C192" s="16" t="s">
        <v>235</v>
      </c>
      <c r="D192" s="8"/>
      <c r="E192" s="9" t="s">
        <v>236</v>
      </c>
      <c r="F192" s="15" t="s">
        <v>237</v>
      </c>
      <c r="G192" s="49" t="s">
        <v>29</v>
      </c>
      <c r="H192" s="14" t="s">
        <v>247</v>
      </c>
      <c r="I192" s="12" t="s">
        <v>1153</v>
      </c>
      <c r="J192" s="14">
        <v>7</v>
      </c>
      <c r="K192" s="60">
        <f>3/7</f>
        <v>0.42857142857142855</v>
      </c>
      <c r="L192" s="60">
        <f>1/1</f>
        <v>1</v>
      </c>
    </row>
    <row r="193" spans="2:12" s="13" customFormat="1" ht="78" hidden="1" customHeight="1" x14ac:dyDescent="0.25">
      <c r="B193" s="113"/>
      <c r="C193" s="16" t="s">
        <v>235</v>
      </c>
      <c r="D193" s="8"/>
      <c r="E193" s="9" t="s">
        <v>236</v>
      </c>
      <c r="F193" s="15" t="s">
        <v>237</v>
      </c>
      <c r="G193" s="49" t="s">
        <v>76</v>
      </c>
      <c r="H193" s="14" t="s">
        <v>248</v>
      </c>
      <c r="I193" s="12" t="s">
        <v>1153</v>
      </c>
      <c r="J193" s="14" t="s">
        <v>1350</v>
      </c>
      <c r="K193" s="60">
        <f>1/2</f>
        <v>0.5</v>
      </c>
      <c r="L193" s="60">
        <f>1/1</f>
        <v>1</v>
      </c>
    </row>
    <row r="194" spans="2:12" s="13" customFormat="1" ht="78" hidden="1" customHeight="1" x14ac:dyDescent="0.25">
      <c r="B194" s="113"/>
      <c r="C194" s="16" t="s">
        <v>235</v>
      </c>
      <c r="D194" s="8"/>
      <c r="E194" s="9" t="s">
        <v>236</v>
      </c>
      <c r="F194" s="15" t="s">
        <v>237</v>
      </c>
      <c r="G194" s="49" t="s">
        <v>31</v>
      </c>
      <c r="H194" s="14" t="s">
        <v>249</v>
      </c>
      <c r="I194" s="12" t="s">
        <v>1153</v>
      </c>
      <c r="J194" s="14"/>
      <c r="K194" s="60">
        <f>8/9</f>
        <v>0.88888888888888884</v>
      </c>
      <c r="L194" s="60">
        <v>0.01</v>
      </c>
    </row>
    <row r="195" spans="2:12" s="13" customFormat="1" ht="78" hidden="1" customHeight="1" x14ac:dyDescent="0.25">
      <c r="B195" s="113"/>
      <c r="C195" s="16" t="s">
        <v>235</v>
      </c>
      <c r="D195" s="8"/>
      <c r="E195" s="9" t="s">
        <v>236</v>
      </c>
      <c r="F195" s="15" t="s">
        <v>237</v>
      </c>
      <c r="G195" s="49" t="s">
        <v>33</v>
      </c>
      <c r="H195" s="14" t="s">
        <v>250</v>
      </c>
      <c r="I195" s="12" t="s">
        <v>1153</v>
      </c>
      <c r="J195" s="14" t="s">
        <v>1166</v>
      </c>
      <c r="K195" s="60">
        <f>10/17</f>
        <v>0.58823529411764708</v>
      </c>
      <c r="L195" s="60">
        <f>1/1</f>
        <v>1</v>
      </c>
    </row>
    <row r="196" spans="2:12" s="13" customFormat="1" ht="78" hidden="1" customHeight="1" x14ac:dyDescent="0.25">
      <c r="B196" s="113"/>
      <c r="C196" s="16" t="s">
        <v>235</v>
      </c>
      <c r="D196" s="8"/>
      <c r="E196" s="9" t="s">
        <v>236</v>
      </c>
      <c r="F196" s="15" t="s">
        <v>237</v>
      </c>
      <c r="G196" s="49" t="s">
        <v>37</v>
      </c>
      <c r="H196" s="14" t="s">
        <v>251</v>
      </c>
      <c r="I196" s="12" t="s">
        <v>1156</v>
      </c>
      <c r="J196" s="14"/>
      <c r="K196" s="60">
        <v>0</v>
      </c>
      <c r="L196" s="60">
        <v>0</v>
      </c>
    </row>
    <row r="197" spans="2:12" s="13" customFormat="1" ht="78" hidden="1" customHeight="1" x14ac:dyDescent="0.25">
      <c r="B197" s="113"/>
      <c r="C197" s="16" t="s">
        <v>235</v>
      </c>
      <c r="D197" s="8"/>
      <c r="E197" s="9" t="s">
        <v>236</v>
      </c>
      <c r="F197" s="15" t="s">
        <v>237</v>
      </c>
      <c r="G197" s="49" t="s">
        <v>14</v>
      </c>
      <c r="H197" s="14" t="s">
        <v>252</v>
      </c>
      <c r="I197" s="12" t="s">
        <v>1153</v>
      </c>
      <c r="J197" s="14" t="s">
        <v>1154</v>
      </c>
      <c r="K197" s="60">
        <f>2/2</f>
        <v>1</v>
      </c>
      <c r="L197" s="60">
        <f>1/1</f>
        <v>1</v>
      </c>
    </row>
    <row r="198" spans="2:12" s="13" customFormat="1" ht="78" hidden="1" customHeight="1" x14ac:dyDescent="0.25">
      <c r="B198" s="113"/>
      <c r="C198" s="16" t="s">
        <v>235</v>
      </c>
      <c r="D198" s="8"/>
      <c r="E198" s="9" t="s">
        <v>236</v>
      </c>
      <c r="F198" s="15" t="s">
        <v>237</v>
      </c>
      <c r="G198" s="49" t="s">
        <v>42</v>
      </c>
      <c r="H198" s="14" t="s">
        <v>253</v>
      </c>
      <c r="I198" s="12" t="s">
        <v>1153</v>
      </c>
      <c r="J198" s="14" t="s">
        <v>1555</v>
      </c>
      <c r="K198" s="60">
        <f t="shared" ref="K198:K199" si="46">16/18</f>
        <v>0.88888888888888884</v>
      </c>
      <c r="L198" s="60">
        <f>2/2</f>
        <v>1</v>
      </c>
    </row>
    <row r="199" spans="2:12" s="13" customFormat="1" ht="78" hidden="1" customHeight="1" x14ac:dyDescent="0.25">
      <c r="B199" s="113"/>
      <c r="C199" s="16" t="s">
        <v>235</v>
      </c>
      <c r="D199" s="8"/>
      <c r="E199" s="9" t="s">
        <v>236</v>
      </c>
      <c r="F199" s="15" t="s">
        <v>237</v>
      </c>
      <c r="G199" s="49" t="s">
        <v>42</v>
      </c>
      <c r="H199" s="14" t="s">
        <v>254</v>
      </c>
      <c r="I199" s="12" t="s">
        <v>1153</v>
      </c>
      <c r="J199" s="14" t="s">
        <v>1556</v>
      </c>
      <c r="K199" s="60">
        <f t="shared" si="46"/>
        <v>0.88888888888888884</v>
      </c>
      <c r="L199" s="60">
        <f>2/2</f>
        <v>1</v>
      </c>
    </row>
    <row r="200" spans="2:12" s="13" customFormat="1" ht="78" hidden="1" customHeight="1" x14ac:dyDescent="0.25">
      <c r="B200" s="113"/>
      <c r="C200" s="16" t="s">
        <v>235</v>
      </c>
      <c r="D200" s="8"/>
      <c r="E200" s="9" t="s">
        <v>236</v>
      </c>
      <c r="F200" s="15" t="s">
        <v>237</v>
      </c>
      <c r="G200" s="49" t="s">
        <v>44</v>
      </c>
      <c r="H200" s="14" t="s">
        <v>255</v>
      </c>
      <c r="I200" s="12" t="s">
        <v>1156</v>
      </c>
      <c r="J200" s="14" t="s">
        <v>1395</v>
      </c>
      <c r="K200" s="60">
        <f>14/19</f>
        <v>0.73684210526315785</v>
      </c>
      <c r="L200" s="60">
        <v>0</v>
      </c>
    </row>
    <row r="201" spans="2:12" s="13" customFormat="1" ht="78" hidden="1" customHeight="1" x14ac:dyDescent="0.25">
      <c r="B201" s="113"/>
      <c r="C201" s="16" t="s">
        <v>235</v>
      </c>
      <c r="D201" s="8"/>
      <c r="E201" s="9" t="s">
        <v>236</v>
      </c>
      <c r="F201" s="15" t="s">
        <v>237</v>
      </c>
      <c r="G201" s="49" t="s">
        <v>85</v>
      </c>
      <c r="H201" s="14" t="s">
        <v>256</v>
      </c>
      <c r="I201" s="12" t="s">
        <v>1153</v>
      </c>
      <c r="J201" s="14" t="s">
        <v>1625</v>
      </c>
      <c r="K201" s="60">
        <f>7/9</f>
        <v>0.77777777777777779</v>
      </c>
      <c r="L201" s="60">
        <f>1/1</f>
        <v>1</v>
      </c>
    </row>
    <row r="202" spans="2:12" s="13" customFormat="1" ht="78" hidden="1" customHeight="1" x14ac:dyDescent="0.25">
      <c r="B202" s="113"/>
      <c r="C202" s="16" t="s">
        <v>235</v>
      </c>
      <c r="D202" s="8"/>
      <c r="E202" s="9" t="s">
        <v>236</v>
      </c>
      <c r="F202" s="15" t="s">
        <v>237</v>
      </c>
      <c r="G202" s="49" t="s">
        <v>138</v>
      </c>
      <c r="H202" s="14" t="s">
        <v>257</v>
      </c>
      <c r="I202" s="12" t="s">
        <v>1153</v>
      </c>
      <c r="J202" s="14" t="s">
        <v>1653</v>
      </c>
      <c r="K202" s="64">
        <f>7/10</f>
        <v>0.7</v>
      </c>
      <c r="L202" s="60">
        <f>1/1</f>
        <v>1</v>
      </c>
    </row>
    <row r="203" spans="2:12" s="13" customFormat="1" ht="78" hidden="1" customHeight="1" x14ac:dyDescent="0.25">
      <c r="B203" s="113"/>
      <c r="C203" s="16" t="s">
        <v>235</v>
      </c>
      <c r="D203" s="8"/>
      <c r="E203" s="9" t="s">
        <v>236</v>
      </c>
      <c r="F203" s="15" t="s">
        <v>237</v>
      </c>
      <c r="G203" s="49" t="s">
        <v>46</v>
      </c>
      <c r="H203" s="14" t="s">
        <v>258</v>
      </c>
      <c r="I203" s="12" t="s">
        <v>1153</v>
      </c>
      <c r="J203" s="14" t="s">
        <v>1675</v>
      </c>
      <c r="K203" s="60">
        <f t="shared" ref="K203:K204" si="47">14/19</f>
        <v>0.73684210526315785</v>
      </c>
      <c r="L203" s="60">
        <f>2/2</f>
        <v>1</v>
      </c>
    </row>
    <row r="204" spans="2:12" s="13" customFormat="1" ht="78" hidden="1" customHeight="1" x14ac:dyDescent="0.25">
      <c r="B204" s="113"/>
      <c r="C204" s="16" t="s">
        <v>235</v>
      </c>
      <c r="D204" s="8"/>
      <c r="E204" s="9" t="s">
        <v>236</v>
      </c>
      <c r="F204" s="15" t="s">
        <v>259</v>
      </c>
      <c r="G204" s="49" t="s">
        <v>46</v>
      </c>
      <c r="H204" s="14" t="s">
        <v>260</v>
      </c>
      <c r="I204" s="12" t="s">
        <v>1153</v>
      </c>
      <c r="J204" s="14" t="s">
        <v>1676</v>
      </c>
      <c r="K204" s="60">
        <f t="shared" si="47"/>
        <v>0.73684210526315785</v>
      </c>
      <c r="L204" s="60">
        <f>2/2</f>
        <v>1</v>
      </c>
    </row>
    <row r="205" spans="2:12" s="13" customFormat="1" ht="78" hidden="1" customHeight="1" x14ac:dyDescent="0.25">
      <c r="B205" s="113"/>
      <c r="C205" s="16" t="s">
        <v>235</v>
      </c>
      <c r="D205" s="8"/>
      <c r="E205" s="9" t="s">
        <v>236</v>
      </c>
      <c r="F205" s="15" t="s">
        <v>237</v>
      </c>
      <c r="G205" s="49" t="s">
        <v>52</v>
      </c>
      <c r="H205" s="14" t="s">
        <v>261</v>
      </c>
      <c r="I205" s="12" t="s">
        <v>1153</v>
      </c>
      <c r="J205" s="14" t="s">
        <v>1806</v>
      </c>
      <c r="K205" s="60">
        <f t="shared" ref="K205:K206" si="48">6/11</f>
        <v>0.54545454545454541</v>
      </c>
      <c r="L205" s="60">
        <f>2/2</f>
        <v>1</v>
      </c>
    </row>
    <row r="206" spans="2:12" s="13" customFormat="1" ht="78" hidden="1" customHeight="1" x14ac:dyDescent="0.25">
      <c r="B206" s="113"/>
      <c r="C206" s="16" t="s">
        <v>235</v>
      </c>
      <c r="D206" s="8"/>
      <c r="E206" s="9" t="s">
        <v>236</v>
      </c>
      <c r="F206" s="15" t="s">
        <v>237</v>
      </c>
      <c r="G206" s="49" t="s">
        <v>52</v>
      </c>
      <c r="H206" s="14" t="s">
        <v>262</v>
      </c>
      <c r="I206" s="12" t="s">
        <v>1153</v>
      </c>
      <c r="J206" s="14" t="s">
        <v>1807</v>
      </c>
      <c r="K206" s="60">
        <f t="shared" si="48"/>
        <v>0.54545454545454541</v>
      </c>
      <c r="L206" s="60">
        <f>2/2</f>
        <v>1</v>
      </c>
    </row>
    <row r="207" spans="2:12" s="13" customFormat="1" ht="78" hidden="1" customHeight="1" x14ac:dyDescent="0.25">
      <c r="B207" s="113"/>
      <c r="C207" s="16" t="s">
        <v>235</v>
      </c>
      <c r="D207" s="8"/>
      <c r="E207" s="9" t="s">
        <v>236</v>
      </c>
      <c r="F207" s="15" t="s">
        <v>237</v>
      </c>
      <c r="G207" s="49" t="s">
        <v>1071</v>
      </c>
      <c r="H207" s="14" t="s">
        <v>1080</v>
      </c>
      <c r="I207" s="12" t="s">
        <v>1153</v>
      </c>
      <c r="J207" s="77" t="s">
        <v>1324</v>
      </c>
      <c r="K207" s="95">
        <f t="shared" ref="K207:K209" si="49">7/18</f>
        <v>0.3888888888888889</v>
      </c>
      <c r="L207" s="60">
        <f>3/3</f>
        <v>1</v>
      </c>
    </row>
    <row r="208" spans="2:12" s="13" customFormat="1" ht="78" hidden="1" customHeight="1" x14ac:dyDescent="0.25">
      <c r="B208" s="113"/>
      <c r="C208" s="16" t="s">
        <v>235</v>
      </c>
      <c r="D208" s="8"/>
      <c r="E208" s="9" t="s">
        <v>236</v>
      </c>
      <c r="F208" s="15" t="s">
        <v>237</v>
      </c>
      <c r="G208" s="49" t="s">
        <v>1071</v>
      </c>
      <c r="H208" s="14" t="s">
        <v>1081</v>
      </c>
      <c r="I208" s="12" t="s">
        <v>1153</v>
      </c>
      <c r="J208" s="77" t="s">
        <v>1325</v>
      </c>
      <c r="K208" s="95">
        <f t="shared" si="49"/>
        <v>0.3888888888888889</v>
      </c>
      <c r="L208" s="60">
        <f t="shared" ref="L208:L209" si="50">3/3</f>
        <v>1</v>
      </c>
    </row>
    <row r="209" spans="1:13" s="13" customFormat="1" ht="78" hidden="1" customHeight="1" x14ac:dyDescent="0.25">
      <c r="B209" s="113"/>
      <c r="C209" s="16" t="s">
        <v>235</v>
      </c>
      <c r="D209" s="8"/>
      <c r="E209" s="9" t="s">
        <v>236</v>
      </c>
      <c r="F209" s="15" t="s">
        <v>237</v>
      </c>
      <c r="G209" s="49" t="s">
        <v>1071</v>
      </c>
      <c r="H209" s="14" t="s">
        <v>1082</v>
      </c>
      <c r="I209" s="12" t="s">
        <v>1153</v>
      </c>
      <c r="J209" s="9" t="s">
        <v>1326</v>
      </c>
      <c r="K209" s="95">
        <f t="shared" si="49"/>
        <v>0.3888888888888889</v>
      </c>
      <c r="L209" s="60">
        <f t="shared" si="50"/>
        <v>1</v>
      </c>
    </row>
    <row r="210" spans="1:13" s="13" customFormat="1" ht="78" hidden="1" customHeight="1" x14ac:dyDescent="0.25">
      <c r="B210" s="113"/>
      <c r="C210" s="19" t="s">
        <v>263</v>
      </c>
      <c r="D210" s="20"/>
      <c r="E210" s="9" t="s">
        <v>264</v>
      </c>
      <c r="F210" s="15" t="s">
        <v>265</v>
      </c>
      <c r="G210" s="49" t="s">
        <v>9</v>
      </c>
      <c r="H210" s="44" t="s">
        <v>266</v>
      </c>
      <c r="I210" s="12" t="s">
        <v>1153</v>
      </c>
      <c r="J210" s="78" t="s">
        <v>1755</v>
      </c>
      <c r="K210" s="60">
        <f>12/18</f>
        <v>0.66666666666666663</v>
      </c>
      <c r="L210" s="60">
        <f>1/1</f>
        <v>1</v>
      </c>
    </row>
    <row r="211" spans="1:13" s="16" customFormat="1" ht="78" hidden="1" customHeight="1" x14ac:dyDescent="0.25">
      <c r="A211" s="17"/>
      <c r="B211" s="113"/>
      <c r="C211" s="7" t="s">
        <v>263</v>
      </c>
      <c r="D211" s="8"/>
      <c r="E211" s="9" t="s">
        <v>264</v>
      </c>
      <c r="F211" s="15" t="s">
        <v>265</v>
      </c>
      <c r="G211" s="49" t="s">
        <v>63</v>
      </c>
      <c r="H211" s="44" t="s">
        <v>267</v>
      </c>
      <c r="I211" s="12" t="s">
        <v>1153</v>
      </c>
      <c r="J211" s="71" t="s">
        <v>1278</v>
      </c>
      <c r="K211" s="60">
        <f>10/11</f>
        <v>0.90909090909090906</v>
      </c>
      <c r="L211" s="60">
        <f>1/1</f>
        <v>1</v>
      </c>
      <c r="M211" s="62"/>
    </row>
    <row r="212" spans="1:13" s="16" customFormat="1" ht="78" hidden="1" customHeight="1" x14ac:dyDescent="0.25">
      <c r="A212" s="17"/>
      <c r="B212" s="113"/>
      <c r="C212" s="7" t="s">
        <v>263</v>
      </c>
      <c r="D212" s="8"/>
      <c r="E212" s="9" t="s">
        <v>264</v>
      </c>
      <c r="F212" s="15" t="s">
        <v>265</v>
      </c>
      <c r="G212" s="49" t="s">
        <v>20</v>
      </c>
      <c r="H212" s="44" t="s">
        <v>268</v>
      </c>
      <c r="I212" s="12" t="s">
        <v>1153</v>
      </c>
      <c r="J212" s="9" t="s">
        <v>1603</v>
      </c>
      <c r="K212" s="60">
        <f>6/10</f>
        <v>0.6</v>
      </c>
      <c r="L212" s="60">
        <f>1/1</f>
        <v>1</v>
      </c>
      <c r="M212" s="62"/>
    </row>
    <row r="213" spans="1:13" s="16" customFormat="1" ht="78" hidden="1" customHeight="1" x14ac:dyDescent="0.25">
      <c r="A213" s="17"/>
      <c r="B213" s="113"/>
      <c r="C213" s="7" t="s">
        <v>263</v>
      </c>
      <c r="D213" s="8"/>
      <c r="E213" s="9" t="s">
        <v>264</v>
      </c>
      <c r="F213" s="15" t="s">
        <v>265</v>
      </c>
      <c r="G213" s="49" t="s">
        <v>23</v>
      </c>
      <c r="H213" s="44" t="s">
        <v>269</v>
      </c>
      <c r="I213" s="12" t="s">
        <v>1153</v>
      </c>
      <c r="J213" s="71" t="s">
        <v>1716</v>
      </c>
      <c r="K213" s="60">
        <f t="shared" ref="K213:K215" si="51">21/22</f>
        <v>0.95454545454545459</v>
      </c>
      <c r="L213" s="60">
        <f>3/3</f>
        <v>1</v>
      </c>
      <c r="M213" s="62"/>
    </row>
    <row r="214" spans="1:13" s="16" customFormat="1" ht="78" hidden="1" customHeight="1" x14ac:dyDescent="0.25">
      <c r="A214" s="17"/>
      <c r="B214" s="113"/>
      <c r="C214" s="7" t="s">
        <v>263</v>
      </c>
      <c r="D214" s="8"/>
      <c r="E214" s="9" t="s">
        <v>264</v>
      </c>
      <c r="F214" s="15" t="s">
        <v>265</v>
      </c>
      <c r="G214" s="49" t="s">
        <v>23</v>
      </c>
      <c r="H214" s="44" t="s">
        <v>270</v>
      </c>
      <c r="I214" s="12" t="s">
        <v>1153</v>
      </c>
      <c r="J214" s="71" t="s">
        <v>1717</v>
      </c>
      <c r="K214" s="60">
        <f t="shared" si="51"/>
        <v>0.95454545454545459</v>
      </c>
      <c r="L214" s="60">
        <f t="shared" ref="L214:L215" si="52">3/3</f>
        <v>1</v>
      </c>
      <c r="M214" s="62"/>
    </row>
    <row r="215" spans="1:13" s="16" customFormat="1" ht="78" hidden="1" customHeight="1" x14ac:dyDescent="0.25">
      <c r="A215" s="17"/>
      <c r="B215" s="113"/>
      <c r="C215" s="7" t="s">
        <v>263</v>
      </c>
      <c r="D215" s="8"/>
      <c r="E215" s="9" t="s">
        <v>264</v>
      </c>
      <c r="F215" s="15" t="s">
        <v>265</v>
      </c>
      <c r="G215" s="49" t="s">
        <v>23</v>
      </c>
      <c r="H215" s="44" t="s">
        <v>271</v>
      </c>
      <c r="I215" s="12" t="s">
        <v>1153</v>
      </c>
      <c r="J215" s="71" t="s">
        <v>1718</v>
      </c>
      <c r="K215" s="60">
        <f t="shared" si="51"/>
        <v>0.95454545454545459</v>
      </c>
      <c r="L215" s="60">
        <f t="shared" si="52"/>
        <v>1</v>
      </c>
      <c r="M215" s="62"/>
    </row>
    <row r="216" spans="1:13" s="16" customFormat="1" ht="78" hidden="1" customHeight="1" x14ac:dyDescent="0.25">
      <c r="A216" s="17"/>
      <c r="B216" s="113"/>
      <c r="C216" s="7" t="s">
        <v>263</v>
      </c>
      <c r="D216" s="8"/>
      <c r="E216" s="9" t="s">
        <v>264</v>
      </c>
      <c r="F216" s="15" t="s">
        <v>265</v>
      </c>
      <c r="G216" s="49" t="s">
        <v>68</v>
      </c>
      <c r="H216" s="44" t="s">
        <v>272</v>
      </c>
      <c r="I216" s="12" t="s">
        <v>1153</v>
      </c>
      <c r="J216" s="9">
        <v>136</v>
      </c>
      <c r="K216" s="60">
        <f>5/11</f>
        <v>0.45454545454545453</v>
      </c>
      <c r="L216" s="60">
        <f>1/1</f>
        <v>1</v>
      </c>
      <c r="M216" s="62"/>
    </row>
    <row r="217" spans="1:13" s="13" customFormat="1" ht="78" hidden="1" customHeight="1" x14ac:dyDescent="0.25">
      <c r="B217" s="113"/>
      <c r="C217" s="21" t="s">
        <v>263</v>
      </c>
      <c r="D217" s="22"/>
      <c r="E217" s="9" t="s">
        <v>264</v>
      </c>
      <c r="F217" s="15" t="s">
        <v>265</v>
      </c>
      <c r="G217" s="49" t="s">
        <v>26</v>
      </c>
      <c r="H217" s="44" t="s">
        <v>273</v>
      </c>
      <c r="I217" s="12" t="s">
        <v>1153</v>
      </c>
      <c r="J217" s="69" t="s">
        <v>1436</v>
      </c>
      <c r="K217" s="60">
        <f t="shared" ref="K217:K219" si="53">15/23</f>
        <v>0.65217391304347827</v>
      </c>
      <c r="L217" s="60">
        <f>3/3</f>
        <v>1</v>
      </c>
    </row>
    <row r="218" spans="1:13" s="13" customFormat="1" ht="145.5" hidden="1" customHeight="1" x14ac:dyDescent="0.25">
      <c r="B218" s="113"/>
      <c r="C218" s="7" t="s">
        <v>263</v>
      </c>
      <c r="D218" s="8"/>
      <c r="E218" s="9" t="s">
        <v>264</v>
      </c>
      <c r="F218" s="15" t="s">
        <v>265</v>
      </c>
      <c r="G218" s="49" t="s">
        <v>26</v>
      </c>
      <c r="H218" s="44" t="s">
        <v>274</v>
      </c>
      <c r="I218" s="12" t="s">
        <v>1153</v>
      </c>
      <c r="J218" s="68" t="s">
        <v>1437</v>
      </c>
      <c r="K218" s="60">
        <f t="shared" si="53"/>
        <v>0.65217391304347827</v>
      </c>
      <c r="L218" s="60">
        <f t="shared" ref="L218:L219" si="54">3/3</f>
        <v>1</v>
      </c>
    </row>
    <row r="219" spans="1:13" s="13" customFormat="1" ht="78" hidden="1" customHeight="1" x14ac:dyDescent="0.25">
      <c r="B219" s="113"/>
      <c r="C219" s="7" t="s">
        <v>263</v>
      </c>
      <c r="D219" s="8"/>
      <c r="E219" s="9" t="s">
        <v>264</v>
      </c>
      <c r="F219" s="15" t="s">
        <v>265</v>
      </c>
      <c r="G219" s="49" t="s">
        <v>26</v>
      </c>
      <c r="H219" s="44" t="s">
        <v>275</v>
      </c>
      <c r="I219" s="12" t="s">
        <v>1153</v>
      </c>
      <c r="J219" s="9" t="s">
        <v>1438</v>
      </c>
      <c r="K219" s="60">
        <f t="shared" si="53"/>
        <v>0.65217391304347827</v>
      </c>
      <c r="L219" s="60">
        <f t="shared" si="54"/>
        <v>1</v>
      </c>
    </row>
    <row r="220" spans="1:13" s="13" customFormat="1" ht="78" hidden="1" customHeight="1" x14ac:dyDescent="0.25">
      <c r="B220" s="113"/>
      <c r="C220" s="7" t="s">
        <v>263</v>
      </c>
      <c r="D220" s="8"/>
      <c r="E220" s="9" t="s">
        <v>264</v>
      </c>
      <c r="F220" s="15" t="s">
        <v>265</v>
      </c>
      <c r="G220" s="49" t="s">
        <v>74</v>
      </c>
      <c r="H220" s="44" t="s">
        <v>276</v>
      </c>
      <c r="I220" s="12" t="s">
        <v>1153</v>
      </c>
      <c r="J220" s="75" t="s">
        <v>1298</v>
      </c>
      <c r="K220" s="60">
        <f>8/9</f>
        <v>0.88888888888888884</v>
      </c>
      <c r="L220" s="60">
        <f>1/1</f>
        <v>1</v>
      </c>
    </row>
    <row r="221" spans="1:13" s="13" customFormat="1" ht="78" hidden="1" customHeight="1" x14ac:dyDescent="0.25">
      <c r="B221" s="113"/>
      <c r="C221" s="7" t="s">
        <v>263</v>
      </c>
      <c r="D221" s="8"/>
      <c r="E221" s="9" t="s">
        <v>264</v>
      </c>
      <c r="F221" s="15" t="s">
        <v>265</v>
      </c>
      <c r="G221" s="49" t="s">
        <v>31</v>
      </c>
      <c r="H221" s="44" t="s">
        <v>277</v>
      </c>
      <c r="I221" s="12" t="s">
        <v>1153</v>
      </c>
      <c r="J221" s="8"/>
      <c r="K221" s="60">
        <f>8/9</f>
        <v>0.88888888888888884</v>
      </c>
      <c r="L221" s="60">
        <f>1/1</f>
        <v>1</v>
      </c>
    </row>
    <row r="222" spans="1:13" s="13" customFormat="1" ht="78" hidden="1" customHeight="1" x14ac:dyDescent="0.25">
      <c r="B222" s="113"/>
      <c r="C222" s="7" t="s">
        <v>263</v>
      </c>
      <c r="D222" s="8"/>
      <c r="E222" s="9" t="s">
        <v>264</v>
      </c>
      <c r="F222" s="15" t="s">
        <v>265</v>
      </c>
      <c r="G222" s="49" t="s">
        <v>33</v>
      </c>
      <c r="H222" s="44" t="s">
        <v>278</v>
      </c>
      <c r="I222" s="12" t="s">
        <v>1156</v>
      </c>
      <c r="J222" s="71" t="s">
        <v>1172</v>
      </c>
      <c r="K222" s="60">
        <f>10/17</f>
        <v>0.58823529411764708</v>
      </c>
      <c r="L222" s="60">
        <v>0</v>
      </c>
    </row>
    <row r="223" spans="1:13" s="13" customFormat="1" ht="78" hidden="1" customHeight="1" x14ac:dyDescent="0.25">
      <c r="B223" s="113"/>
      <c r="C223" s="7" t="s">
        <v>263</v>
      </c>
      <c r="D223" s="8"/>
      <c r="E223" s="9" t="s">
        <v>264</v>
      </c>
      <c r="F223" s="15" t="s">
        <v>265</v>
      </c>
      <c r="G223" s="49" t="s">
        <v>37</v>
      </c>
      <c r="H223" s="44" t="s">
        <v>279</v>
      </c>
      <c r="I223" s="12" t="s">
        <v>1156</v>
      </c>
      <c r="J223" s="9"/>
      <c r="K223" s="60">
        <v>0</v>
      </c>
      <c r="L223" s="60">
        <v>0</v>
      </c>
    </row>
    <row r="224" spans="1:13" s="13" customFormat="1" ht="78" hidden="1" customHeight="1" x14ac:dyDescent="0.25">
      <c r="B224" s="113"/>
      <c r="C224" s="7" t="s">
        <v>263</v>
      </c>
      <c r="D224" s="8"/>
      <c r="E224" s="9" t="s">
        <v>264</v>
      </c>
      <c r="F224" s="15" t="s">
        <v>265</v>
      </c>
      <c r="G224" s="49" t="s">
        <v>56</v>
      </c>
      <c r="H224" s="44" t="s">
        <v>280</v>
      </c>
      <c r="I224" s="12" t="s">
        <v>1153</v>
      </c>
      <c r="J224" s="8">
        <v>870</v>
      </c>
      <c r="K224" s="60">
        <f>7/9</f>
        <v>0.77777777777777779</v>
      </c>
      <c r="L224" s="60">
        <v>1</v>
      </c>
    </row>
    <row r="225" spans="2:12" s="13" customFormat="1" ht="78" hidden="1" customHeight="1" x14ac:dyDescent="0.25">
      <c r="B225" s="113"/>
      <c r="C225" s="7" t="s">
        <v>263</v>
      </c>
      <c r="D225" s="8"/>
      <c r="E225" s="9" t="s">
        <v>264</v>
      </c>
      <c r="F225" s="15" t="s">
        <v>265</v>
      </c>
      <c r="G225" s="49" t="s">
        <v>42</v>
      </c>
      <c r="H225" s="44" t="s">
        <v>281</v>
      </c>
      <c r="I225" s="12" t="s">
        <v>1153</v>
      </c>
      <c r="J225" s="71" t="s">
        <v>1557</v>
      </c>
      <c r="K225" s="60">
        <f t="shared" ref="K225:K227" si="55">16/18</f>
        <v>0.88888888888888884</v>
      </c>
      <c r="L225" s="60">
        <f>3/3</f>
        <v>1</v>
      </c>
    </row>
    <row r="226" spans="2:12" s="13" customFormat="1" ht="78" hidden="1" customHeight="1" x14ac:dyDescent="0.25">
      <c r="B226" s="113"/>
      <c r="C226" s="7" t="s">
        <v>263</v>
      </c>
      <c r="D226" s="8"/>
      <c r="E226" s="9" t="s">
        <v>264</v>
      </c>
      <c r="F226" s="15" t="s">
        <v>265</v>
      </c>
      <c r="G226" s="49" t="s">
        <v>42</v>
      </c>
      <c r="H226" s="44" t="s">
        <v>282</v>
      </c>
      <c r="I226" s="12" t="s">
        <v>1153</v>
      </c>
      <c r="J226" s="71" t="s">
        <v>1558</v>
      </c>
      <c r="K226" s="60">
        <f t="shared" si="55"/>
        <v>0.88888888888888884</v>
      </c>
      <c r="L226" s="60">
        <f t="shared" ref="L226:L227" si="56">3/3</f>
        <v>1</v>
      </c>
    </row>
    <row r="227" spans="2:12" s="13" customFormat="1" ht="78" hidden="1" customHeight="1" x14ac:dyDescent="0.25">
      <c r="B227" s="113"/>
      <c r="C227" s="7" t="s">
        <v>263</v>
      </c>
      <c r="D227" s="8"/>
      <c r="E227" s="9" t="s">
        <v>264</v>
      </c>
      <c r="F227" s="15" t="s">
        <v>265</v>
      </c>
      <c r="G227" s="49" t="s">
        <v>42</v>
      </c>
      <c r="H227" s="44" t="s">
        <v>283</v>
      </c>
      <c r="I227" s="12" t="s">
        <v>1153</v>
      </c>
      <c r="J227" s="71" t="s">
        <v>1559</v>
      </c>
      <c r="K227" s="60">
        <f t="shared" si="55"/>
        <v>0.88888888888888884</v>
      </c>
      <c r="L227" s="60">
        <f t="shared" si="56"/>
        <v>1</v>
      </c>
    </row>
    <row r="228" spans="2:12" s="13" customFormat="1" ht="78" hidden="1" customHeight="1" x14ac:dyDescent="0.25">
      <c r="B228" s="113"/>
      <c r="C228" s="7" t="s">
        <v>263</v>
      </c>
      <c r="D228" s="8"/>
      <c r="E228" s="9" t="s">
        <v>264</v>
      </c>
      <c r="F228" s="15" t="s">
        <v>265</v>
      </c>
      <c r="G228" s="49" t="s">
        <v>44</v>
      </c>
      <c r="H228" s="44" t="s">
        <v>269</v>
      </c>
      <c r="I228" s="12" t="s">
        <v>1153</v>
      </c>
      <c r="J228" s="74" t="s">
        <v>1396</v>
      </c>
      <c r="K228" s="60">
        <f t="shared" ref="K228:K230" si="57">14/19</f>
        <v>0.73684210526315785</v>
      </c>
      <c r="L228" s="60">
        <f>3/3</f>
        <v>1</v>
      </c>
    </row>
    <row r="229" spans="2:12" s="13" customFormat="1" ht="78" hidden="1" customHeight="1" x14ac:dyDescent="0.25">
      <c r="B229" s="113"/>
      <c r="C229" s="7" t="s">
        <v>263</v>
      </c>
      <c r="D229" s="8"/>
      <c r="E229" s="9" t="s">
        <v>264</v>
      </c>
      <c r="F229" s="15" t="s">
        <v>265</v>
      </c>
      <c r="G229" s="49" t="s">
        <v>44</v>
      </c>
      <c r="H229" s="44" t="s">
        <v>270</v>
      </c>
      <c r="I229" s="12" t="s">
        <v>1153</v>
      </c>
      <c r="J229" s="9" t="s">
        <v>1397</v>
      </c>
      <c r="K229" s="60">
        <f t="shared" si="57"/>
        <v>0.73684210526315785</v>
      </c>
      <c r="L229" s="60">
        <f t="shared" ref="L229:L230" si="58">3/3</f>
        <v>1</v>
      </c>
    </row>
    <row r="230" spans="2:12" s="13" customFormat="1" ht="78" hidden="1" customHeight="1" x14ac:dyDescent="0.25">
      <c r="B230" s="113"/>
      <c r="C230" s="7" t="s">
        <v>263</v>
      </c>
      <c r="D230" s="8"/>
      <c r="E230" s="9" t="s">
        <v>264</v>
      </c>
      <c r="F230" s="15" t="s">
        <v>265</v>
      </c>
      <c r="G230" s="49" t="s">
        <v>44</v>
      </c>
      <c r="H230" s="44" t="s">
        <v>271</v>
      </c>
      <c r="I230" s="12" t="s">
        <v>1153</v>
      </c>
      <c r="J230" s="9" t="s">
        <v>1398</v>
      </c>
      <c r="K230" s="60">
        <f t="shared" si="57"/>
        <v>0.73684210526315785</v>
      </c>
      <c r="L230" s="60">
        <f t="shared" si="58"/>
        <v>1</v>
      </c>
    </row>
    <row r="231" spans="2:12" s="13" customFormat="1" ht="78" hidden="1" customHeight="1" x14ac:dyDescent="0.25">
      <c r="B231" s="113"/>
      <c r="C231" s="7" t="s">
        <v>263</v>
      </c>
      <c r="D231" s="8"/>
      <c r="E231" s="9" t="s">
        <v>264</v>
      </c>
      <c r="F231" s="15" t="s">
        <v>265</v>
      </c>
      <c r="G231" s="49" t="s">
        <v>85</v>
      </c>
      <c r="H231" s="44" t="s">
        <v>284</v>
      </c>
      <c r="I231" s="12" t="s">
        <v>1153</v>
      </c>
      <c r="J231" s="9" t="s">
        <v>1626</v>
      </c>
      <c r="K231" s="60">
        <f>7/9</f>
        <v>0.77777777777777779</v>
      </c>
      <c r="L231" s="60">
        <f>1/1</f>
        <v>1</v>
      </c>
    </row>
    <row r="232" spans="2:12" s="13" customFormat="1" ht="126" hidden="1" customHeight="1" x14ac:dyDescent="0.25">
      <c r="B232" s="113"/>
      <c r="C232" s="7" t="s">
        <v>263</v>
      </c>
      <c r="D232" s="8"/>
      <c r="E232" s="9" t="s">
        <v>264</v>
      </c>
      <c r="F232" s="15" t="s">
        <v>265</v>
      </c>
      <c r="G232" s="49" t="s">
        <v>138</v>
      </c>
      <c r="H232" s="44" t="s">
        <v>285</v>
      </c>
      <c r="I232" s="12" t="s">
        <v>1153</v>
      </c>
      <c r="J232" s="74" t="s">
        <v>1654</v>
      </c>
      <c r="K232" s="64">
        <f>7/10</f>
        <v>0.7</v>
      </c>
      <c r="L232" s="60">
        <f>1/1</f>
        <v>1</v>
      </c>
    </row>
    <row r="233" spans="2:12" s="13" customFormat="1" ht="78" hidden="1" customHeight="1" x14ac:dyDescent="0.25">
      <c r="B233" s="113"/>
      <c r="C233" s="7" t="s">
        <v>263</v>
      </c>
      <c r="D233" s="8"/>
      <c r="E233" s="9" t="s">
        <v>264</v>
      </c>
      <c r="F233" s="15" t="s">
        <v>265</v>
      </c>
      <c r="G233" s="49" t="s">
        <v>46</v>
      </c>
      <c r="H233" s="44" t="s">
        <v>286</v>
      </c>
      <c r="I233" s="12" t="s">
        <v>1153</v>
      </c>
      <c r="J233" s="71" t="s">
        <v>1677</v>
      </c>
      <c r="K233" s="60">
        <f t="shared" ref="K233:K234" si="59">14/19</f>
        <v>0.73684210526315785</v>
      </c>
      <c r="L233" s="60">
        <f>2/2</f>
        <v>1</v>
      </c>
    </row>
    <row r="234" spans="2:12" s="13" customFormat="1" ht="78" hidden="1" customHeight="1" x14ac:dyDescent="0.25">
      <c r="B234" s="113"/>
      <c r="C234" s="7" t="s">
        <v>263</v>
      </c>
      <c r="D234" s="8"/>
      <c r="E234" s="9" t="s">
        <v>264</v>
      </c>
      <c r="F234" s="15" t="s">
        <v>265</v>
      </c>
      <c r="G234" s="49" t="s">
        <v>46</v>
      </c>
      <c r="H234" s="44" t="s">
        <v>287</v>
      </c>
      <c r="I234" s="12" t="s">
        <v>1153</v>
      </c>
      <c r="J234" s="71" t="s">
        <v>1678</v>
      </c>
      <c r="K234" s="60">
        <f t="shared" si="59"/>
        <v>0.73684210526315785</v>
      </c>
      <c r="L234" s="60">
        <f>2/2</f>
        <v>1</v>
      </c>
    </row>
    <row r="235" spans="2:12" s="13" customFormat="1" ht="78" hidden="1" customHeight="1" x14ac:dyDescent="0.25">
      <c r="B235" s="113"/>
      <c r="C235" s="7" t="s">
        <v>263</v>
      </c>
      <c r="D235" s="8"/>
      <c r="E235" s="9" t="s">
        <v>264</v>
      </c>
      <c r="F235" s="15" t="s">
        <v>265</v>
      </c>
      <c r="G235" s="49" t="s">
        <v>52</v>
      </c>
      <c r="H235" s="44" t="s">
        <v>288</v>
      </c>
      <c r="I235" s="12" t="s">
        <v>1153</v>
      </c>
      <c r="J235" s="71" t="s">
        <v>1808</v>
      </c>
      <c r="K235" s="60">
        <f>6/11</f>
        <v>0.54545454545454541</v>
      </c>
      <c r="L235" s="60">
        <f>2/2</f>
        <v>1</v>
      </c>
    </row>
    <row r="236" spans="2:12" s="13" customFormat="1" ht="78" hidden="1" customHeight="1" x14ac:dyDescent="0.25">
      <c r="B236" s="113"/>
      <c r="C236" s="7" t="s">
        <v>263</v>
      </c>
      <c r="D236" s="8"/>
      <c r="E236" s="9" t="s">
        <v>264</v>
      </c>
      <c r="F236" s="15" t="s">
        <v>265</v>
      </c>
      <c r="G236" s="49" t="s">
        <v>289</v>
      </c>
      <c r="H236" s="44" t="s">
        <v>290</v>
      </c>
      <c r="I236" s="12"/>
      <c r="J236" s="72"/>
      <c r="K236" s="60"/>
      <c r="L236" s="60"/>
    </row>
    <row r="237" spans="2:12" s="13" customFormat="1" ht="78" hidden="1" customHeight="1" x14ac:dyDescent="0.25">
      <c r="B237" s="113"/>
      <c r="C237" s="7" t="s">
        <v>263</v>
      </c>
      <c r="D237" s="8"/>
      <c r="E237" s="9" t="s">
        <v>264</v>
      </c>
      <c r="F237" s="15" t="s">
        <v>265</v>
      </c>
      <c r="G237" s="49" t="s">
        <v>52</v>
      </c>
      <c r="H237" s="44" t="s">
        <v>291</v>
      </c>
      <c r="I237" s="12" t="s">
        <v>1153</v>
      </c>
      <c r="J237" s="71" t="s">
        <v>1809</v>
      </c>
      <c r="K237" s="60">
        <f>6/11</f>
        <v>0.54545454545454541</v>
      </c>
      <c r="L237" s="60">
        <f>2/2</f>
        <v>1</v>
      </c>
    </row>
    <row r="238" spans="2:12" s="13" customFormat="1" ht="168" hidden="1" x14ac:dyDescent="0.25">
      <c r="B238" s="113"/>
      <c r="C238" s="7" t="s">
        <v>263</v>
      </c>
      <c r="D238" s="8"/>
      <c r="E238" s="9" t="s">
        <v>264</v>
      </c>
      <c r="F238" s="15" t="s">
        <v>265</v>
      </c>
      <c r="G238" s="49" t="s">
        <v>1071</v>
      </c>
      <c r="H238" s="44" t="s">
        <v>1083</v>
      </c>
      <c r="I238" s="12" t="s">
        <v>1153</v>
      </c>
      <c r="J238" s="68" t="s">
        <v>1327</v>
      </c>
      <c r="K238" s="95">
        <f t="shared" ref="K238:K240" si="60">7/18</f>
        <v>0.3888888888888889</v>
      </c>
      <c r="L238" s="60">
        <f>2/3</f>
        <v>0.66666666666666663</v>
      </c>
    </row>
    <row r="239" spans="2:12" s="13" customFormat="1" ht="78" hidden="1" customHeight="1" x14ac:dyDescent="0.25">
      <c r="B239" s="113"/>
      <c r="C239" s="7" t="s">
        <v>263</v>
      </c>
      <c r="D239" s="8"/>
      <c r="E239" s="9" t="s">
        <v>264</v>
      </c>
      <c r="F239" s="15" t="s">
        <v>265</v>
      </c>
      <c r="G239" s="49" t="s">
        <v>1071</v>
      </c>
      <c r="H239" s="44" t="s">
        <v>1084</v>
      </c>
      <c r="I239" s="12" t="s">
        <v>1156</v>
      </c>
      <c r="J239" s="9" t="s">
        <v>1328</v>
      </c>
      <c r="K239" s="95">
        <f t="shared" si="60"/>
        <v>0.3888888888888889</v>
      </c>
      <c r="L239" s="60">
        <f t="shared" ref="L239:L240" si="61">2/3</f>
        <v>0.66666666666666663</v>
      </c>
    </row>
    <row r="240" spans="2:12" s="13" customFormat="1" ht="78" hidden="1" customHeight="1" x14ac:dyDescent="0.25">
      <c r="B240" s="113"/>
      <c r="C240" s="7" t="s">
        <v>263</v>
      </c>
      <c r="D240" s="8"/>
      <c r="E240" s="9" t="s">
        <v>264</v>
      </c>
      <c r="F240" s="15" t="s">
        <v>265</v>
      </c>
      <c r="G240" s="49" t="s">
        <v>1071</v>
      </c>
      <c r="H240" s="44" t="s">
        <v>1085</v>
      </c>
      <c r="I240" s="12" t="s">
        <v>1153</v>
      </c>
      <c r="J240" s="9" t="s">
        <v>1329</v>
      </c>
      <c r="K240" s="95">
        <f t="shared" si="60"/>
        <v>0.3888888888888889</v>
      </c>
      <c r="L240" s="60">
        <f t="shared" si="61"/>
        <v>0.66666666666666663</v>
      </c>
    </row>
    <row r="241" spans="2:12" s="13" customFormat="1" ht="78" hidden="1" customHeight="1" x14ac:dyDescent="0.25">
      <c r="B241" s="113"/>
      <c r="C241" s="7" t="s">
        <v>263</v>
      </c>
      <c r="D241" s="8"/>
      <c r="E241" s="9" t="s">
        <v>264</v>
      </c>
      <c r="F241" s="15" t="s">
        <v>265</v>
      </c>
      <c r="G241" s="49" t="s">
        <v>1107</v>
      </c>
      <c r="H241" s="44" t="s">
        <v>1118</v>
      </c>
      <c r="I241" s="12" t="s">
        <v>1156</v>
      </c>
      <c r="J241" s="9" t="s">
        <v>1371</v>
      </c>
      <c r="K241" s="65">
        <f t="shared" ref="K241:K243" si="62">7/21</f>
        <v>0.33333333333333331</v>
      </c>
      <c r="L241" s="60">
        <v>0</v>
      </c>
    </row>
    <row r="242" spans="2:12" s="13" customFormat="1" ht="78" hidden="1" customHeight="1" x14ac:dyDescent="0.25">
      <c r="B242" s="113"/>
      <c r="C242" s="7" t="s">
        <v>263</v>
      </c>
      <c r="D242" s="8"/>
      <c r="E242" s="9" t="s">
        <v>264</v>
      </c>
      <c r="F242" s="15" t="s">
        <v>265</v>
      </c>
      <c r="G242" s="49" t="s">
        <v>1107</v>
      </c>
      <c r="H242" s="44" t="s">
        <v>1119</v>
      </c>
      <c r="I242" s="12" t="s">
        <v>1156</v>
      </c>
      <c r="J242" s="9" t="s">
        <v>1372</v>
      </c>
      <c r="K242" s="65">
        <f t="shared" si="62"/>
        <v>0.33333333333333331</v>
      </c>
      <c r="L242" s="60">
        <v>0</v>
      </c>
    </row>
    <row r="243" spans="2:12" s="13" customFormat="1" ht="78" hidden="1" customHeight="1" x14ac:dyDescent="0.25">
      <c r="B243" s="113"/>
      <c r="C243" s="7" t="s">
        <v>263</v>
      </c>
      <c r="D243" s="8"/>
      <c r="E243" s="9" t="s">
        <v>264</v>
      </c>
      <c r="F243" s="15" t="s">
        <v>265</v>
      </c>
      <c r="G243" s="49" t="s">
        <v>1107</v>
      </c>
      <c r="H243" s="44" t="s">
        <v>1120</v>
      </c>
      <c r="I243" s="12" t="s">
        <v>1156</v>
      </c>
      <c r="J243" s="9" t="s">
        <v>1373</v>
      </c>
      <c r="K243" s="65">
        <f t="shared" si="62"/>
        <v>0.33333333333333331</v>
      </c>
      <c r="L243" s="60">
        <v>0</v>
      </c>
    </row>
    <row r="244" spans="2:12" s="13" customFormat="1" ht="78" hidden="1" customHeight="1" x14ac:dyDescent="0.25">
      <c r="B244" s="113"/>
      <c r="C244" s="7" t="s">
        <v>263</v>
      </c>
      <c r="D244" s="8"/>
      <c r="E244" s="9" t="s">
        <v>264</v>
      </c>
      <c r="F244" s="15" t="s">
        <v>265</v>
      </c>
      <c r="G244" s="49" t="s">
        <v>1800</v>
      </c>
      <c r="H244" s="44"/>
      <c r="I244" s="12" t="s">
        <v>1153</v>
      </c>
      <c r="J244" s="9" t="s">
        <v>1831</v>
      </c>
      <c r="K244" s="65">
        <f>4/4</f>
        <v>1</v>
      </c>
      <c r="L244" s="60">
        <f>1/1</f>
        <v>1</v>
      </c>
    </row>
    <row r="245" spans="2:12" s="13" customFormat="1" ht="78" hidden="1" customHeight="1" x14ac:dyDescent="0.25">
      <c r="B245" s="113"/>
      <c r="C245" s="7" t="s">
        <v>292</v>
      </c>
      <c r="D245" s="8" t="s">
        <v>293</v>
      </c>
      <c r="E245" s="9" t="s">
        <v>294</v>
      </c>
      <c r="F245" s="15" t="s">
        <v>295</v>
      </c>
      <c r="G245" s="49" t="s">
        <v>9</v>
      </c>
      <c r="H245" s="11" t="s">
        <v>296</v>
      </c>
      <c r="I245" s="12" t="s">
        <v>1153</v>
      </c>
      <c r="J245" s="25" t="s">
        <v>1756</v>
      </c>
      <c r="K245" s="60">
        <f t="shared" ref="K245:K246" si="63">12/18</f>
        <v>0.66666666666666663</v>
      </c>
      <c r="L245" s="60">
        <f>1/2</f>
        <v>0.5</v>
      </c>
    </row>
    <row r="246" spans="2:12" s="13" customFormat="1" ht="78" hidden="1" customHeight="1" x14ac:dyDescent="0.25">
      <c r="B246" s="113"/>
      <c r="C246" s="7" t="s">
        <v>292</v>
      </c>
      <c r="D246" s="8" t="s">
        <v>293</v>
      </c>
      <c r="E246" s="9" t="s">
        <v>294</v>
      </c>
      <c r="F246" s="15" t="s">
        <v>295</v>
      </c>
      <c r="G246" s="49" t="s">
        <v>9</v>
      </c>
      <c r="H246" s="14" t="s">
        <v>297</v>
      </c>
      <c r="I246" s="12" t="s">
        <v>1156</v>
      </c>
      <c r="J246" s="25" t="s">
        <v>1757</v>
      </c>
      <c r="K246" s="60">
        <f t="shared" si="63"/>
        <v>0.66666666666666663</v>
      </c>
      <c r="L246" s="60">
        <f>1/2</f>
        <v>0.5</v>
      </c>
    </row>
    <row r="247" spans="2:12" s="13" customFormat="1" ht="78" hidden="1" customHeight="1" x14ac:dyDescent="0.25">
      <c r="B247" s="113"/>
      <c r="C247" s="7" t="s">
        <v>292</v>
      </c>
      <c r="D247" s="8" t="s">
        <v>293</v>
      </c>
      <c r="E247" s="9" t="s">
        <v>294</v>
      </c>
      <c r="F247" s="15" t="s">
        <v>295</v>
      </c>
      <c r="G247" s="49" t="s">
        <v>63</v>
      </c>
      <c r="H247" s="44" t="s">
        <v>267</v>
      </c>
      <c r="I247" s="12" t="s">
        <v>1153</v>
      </c>
      <c r="J247" s="71" t="s">
        <v>1279</v>
      </c>
      <c r="K247" s="60">
        <f>10/11</f>
        <v>0.90909090909090906</v>
      </c>
      <c r="L247" s="60">
        <f>1/1</f>
        <v>1</v>
      </c>
    </row>
    <row r="248" spans="2:12" s="13" customFormat="1" ht="78" hidden="1" customHeight="1" x14ac:dyDescent="0.25">
      <c r="B248" s="113"/>
      <c r="C248" s="7" t="s">
        <v>292</v>
      </c>
      <c r="D248" s="8" t="s">
        <v>298</v>
      </c>
      <c r="E248" s="9" t="s">
        <v>294</v>
      </c>
      <c r="F248" s="15" t="s">
        <v>295</v>
      </c>
      <c r="G248" s="49" t="s">
        <v>20</v>
      </c>
      <c r="H248" s="11" t="s">
        <v>299</v>
      </c>
      <c r="I248" s="12" t="s">
        <v>1153</v>
      </c>
      <c r="J248" s="9" t="s">
        <v>1604</v>
      </c>
      <c r="K248" s="60">
        <f>6/10</f>
        <v>0.6</v>
      </c>
      <c r="L248" s="60">
        <f>1/1</f>
        <v>1</v>
      </c>
    </row>
    <row r="249" spans="2:12" s="13" customFormat="1" ht="78" hidden="1" customHeight="1" x14ac:dyDescent="0.25">
      <c r="B249" s="113"/>
      <c r="C249" s="7" t="s">
        <v>292</v>
      </c>
      <c r="D249" s="8" t="s">
        <v>298</v>
      </c>
      <c r="E249" s="9" t="s">
        <v>294</v>
      </c>
      <c r="F249" s="15" t="s">
        <v>295</v>
      </c>
      <c r="G249" s="49" t="s">
        <v>23</v>
      </c>
      <c r="H249" s="14" t="s">
        <v>269</v>
      </c>
      <c r="I249" s="12" t="s">
        <v>1153</v>
      </c>
      <c r="J249" s="71" t="s">
        <v>1719</v>
      </c>
      <c r="K249" s="60">
        <f t="shared" ref="K249:K251" si="64">21/22</f>
        <v>0.95454545454545459</v>
      </c>
      <c r="L249" s="60">
        <f t="shared" ref="L249:L251" si="65">3/3</f>
        <v>1</v>
      </c>
    </row>
    <row r="250" spans="2:12" s="13" customFormat="1" ht="78" hidden="1" customHeight="1" x14ac:dyDescent="0.25">
      <c r="B250" s="113"/>
      <c r="C250" s="7" t="s">
        <v>292</v>
      </c>
      <c r="D250" s="8" t="s">
        <v>298</v>
      </c>
      <c r="E250" s="9" t="s">
        <v>294</v>
      </c>
      <c r="F250" s="15" t="s">
        <v>295</v>
      </c>
      <c r="G250" s="49" t="s">
        <v>23</v>
      </c>
      <c r="H250" s="14" t="s">
        <v>270</v>
      </c>
      <c r="I250" s="12" t="s">
        <v>1153</v>
      </c>
      <c r="J250" s="71" t="s">
        <v>1720</v>
      </c>
      <c r="K250" s="60">
        <f t="shared" si="64"/>
        <v>0.95454545454545459</v>
      </c>
      <c r="L250" s="60">
        <f t="shared" si="65"/>
        <v>1</v>
      </c>
    </row>
    <row r="251" spans="2:12" s="13" customFormat="1" ht="78" hidden="1" customHeight="1" x14ac:dyDescent="0.25">
      <c r="B251" s="113"/>
      <c r="C251" s="7" t="s">
        <v>292</v>
      </c>
      <c r="D251" s="8" t="s">
        <v>298</v>
      </c>
      <c r="E251" s="9" t="s">
        <v>294</v>
      </c>
      <c r="F251" s="15" t="s">
        <v>295</v>
      </c>
      <c r="G251" s="49" t="s">
        <v>23</v>
      </c>
      <c r="H251" s="14" t="s">
        <v>300</v>
      </c>
      <c r="I251" s="12" t="s">
        <v>1153</v>
      </c>
      <c r="J251" s="71" t="s">
        <v>1721</v>
      </c>
      <c r="K251" s="60">
        <f t="shared" si="64"/>
        <v>0.95454545454545459</v>
      </c>
      <c r="L251" s="60">
        <f t="shared" si="65"/>
        <v>1</v>
      </c>
    </row>
    <row r="252" spans="2:12" s="13" customFormat="1" ht="78" hidden="1" customHeight="1" x14ac:dyDescent="0.25">
      <c r="B252" s="113"/>
      <c r="C252" s="7" t="s">
        <v>292</v>
      </c>
      <c r="D252" s="8" t="s">
        <v>298</v>
      </c>
      <c r="E252" s="9" t="s">
        <v>294</v>
      </c>
      <c r="F252" s="15" t="s">
        <v>295</v>
      </c>
      <c r="G252" s="49" t="s">
        <v>68</v>
      </c>
      <c r="H252" s="14" t="s">
        <v>301</v>
      </c>
      <c r="I252" s="12" t="s">
        <v>1156</v>
      </c>
      <c r="J252" s="9" t="s">
        <v>1504</v>
      </c>
      <c r="K252" s="60">
        <f>5/11</f>
        <v>0.45454545454545453</v>
      </c>
      <c r="L252" s="60">
        <v>0</v>
      </c>
    </row>
    <row r="253" spans="2:12" s="13" customFormat="1" ht="102.75" hidden="1" customHeight="1" x14ac:dyDescent="0.25">
      <c r="B253" s="113"/>
      <c r="C253" s="7" t="s">
        <v>292</v>
      </c>
      <c r="D253" s="8" t="s">
        <v>298</v>
      </c>
      <c r="E253" s="9" t="s">
        <v>294</v>
      </c>
      <c r="F253" s="15" t="s">
        <v>295</v>
      </c>
      <c r="G253" s="49" t="s">
        <v>26</v>
      </c>
      <c r="H253" s="14" t="s">
        <v>302</v>
      </c>
      <c r="I253" s="12" t="s">
        <v>1156</v>
      </c>
      <c r="J253" s="9" t="s">
        <v>1439</v>
      </c>
      <c r="K253" s="60">
        <f t="shared" ref="K253:K255" si="66">15/23</f>
        <v>0.65217391304347827</v>
      </c>
      <c r="L253" s="60">
        <v>0</v>
      </c>
    </row>
    <row r="254" spans="2:12" s="13" customFormat="1" ht="78" hidden="1" customHeight="1" x14ac:dyDescent="0.25">
      <c r="B254" s="113"/>
      <c r="C254" s="7" t="s">
        <v>292</v>
      </c>
      <c r="D254" s="8" t="s">
        <v>298</v>
      </c>
      <c r="E254" s="9" t="s">
        <v>294</v>
      </c>
      <c r="F254" s="15" t="s">
        <v>295</v>
      </c>
      <c r="G254" s="49" t="s">
        <v>26</v>
      </c>
      <c r="H254" s="14" t="s">
        <v>303</v>
      </c>
      <c r="I254" s="12" t="s">
        <v>1156</v>
      </c>
      <c r="J254" s="67" t="s">
        <v>1440</v>
      </c>
      <c r="K254" s="60">
        <f t="shared" si="66"/>
        <v>0.65217391304347827</v>
      </c>
      <c r="L254" s="60">
        <v>0</v>
      </c>
    </row>
    <row r="255" spans="2:12" s="13" customFormat="1" ht="111.75" hidden="1" customHeight="1" x14ac:dyDescent="0.25">
      <c r="B255" s="113"/>
      <c r="C255" s="7" t="s">
        <v>292</v>
      </c>
      <c r="D255" s="8" t="s">
        <v>298</v>
      </c>
      <c r="E255" s="9" t="s">
        <v>294</v>
      </c>
      <c r="F255" s="15" t="s">
        <v>295</v>
      </c>
      <c r="G255" s="49" t="s">
        <v>26</v>
      </c>
      <c r="H255" s="14" t="s">
        <v>304</v>
      </c>
      <c r="I255" s="12" t="s">
        <v>1156</v>
      </c>
      <c r="J255" s="67" t="s">
        <v>1441</v>
      </c>
      <c r="K255" s="60">
        <f t="shared" si="66"/>
        <v>0.65217391304347827</v>
      </c>
      <c r="L255" s="60">
        <v>0</v>
      </c>
    </row>
    <row r="256" spans="2:12" s="13" customFormat="1" ht="78" hidden="1" customHeight="1" x14ac:dyDescent="0.25">
      <c r="B256" s="113"/>
      <c r="C256" s="7" t="s">
        <v>292</v>
      </c>
      <c r="D256" s="8" t="s">
        <v>298</v>
      </c>
      <c r="E256" s="9" t="s">
        <v>294</v>
      </c>
      <c r="F256" s="15" t="s">
        <v>295</v>
      </c>
      <c r="G256" s="49" t="s">
        <v>56</v>
      </c>
      <c r="H256" s="14" t="s">
        <v>305</v>
      </c>
      <c r="I256" s="12" t="s">
        <v>1156</v>
      </c>
      <c r="J256" s="8" t="s">
        <v>1792</v>
      </c>
      <c r="K256" s="60">
        <f>7/9</f>
        <v>0.77777777777777779</v>
      </c>
      <c r="L256" s="60">
        <v>0</v>
      </c>
    </row>
    <row r="257" spans="2:12" s="13" customFormat="1" ht="157.5" hidden="1" x14ac:dyDescent="0.25">
      <c r="B257" s="113"/>
      <c r="C257" s="7" t="s">
        <v>292</v>
      </c>
      <c r="D257" s="8" t="s">
        <v>298</v>
      </c>
      <c r="E257" s="9" t="s">
        <v>294</v>
      </c>
      <c r="F257" s="15" t="s">
        <v>295</v>
      </c>
      <c r="G257" s="49" t="s">
        <v>42</v>
      </c>
      <c r="H257" s="14" t="s">
        <v>306</v>
      </c>
      <c r="I257" s="12" t="s">
        <v>1153</v>
      </c>
      <c r="J257" s="71" t="s">
        <v>1560</v>
      </c>
      <c r="K257" s="60">
        <f>16/18</f>
        <v>0.88888888888888884</v>
      </c>
      <c r="L257" s="60">
        <f>4/4</f>
        <v>1</v>
      </c>
    </row>
    <row r="258" spans="2:12" s="13" customFormat="1" ht="78" hidden="1" customHeight="1" x14ac:dyDescent="0.25">
      <c r="B258" s="113"/>
      <c r="C258" s="7" t="s">
        <v>292</v>
      </c>
      <c r="D258" s="8" t="s">
        <v>298</v>
      </c>
      <c r="E258" s="9" t="s">
        <v>294</v>
      </c>
      <c r="F258" s="15" t="s">
        <v>295</v>
      </c>
      <c r="G258" s="49" t="s">
        <v>42</v>
      </c>
      <c r="H258" s="14" t="s">
        <v>307</v>
      </c>
      <c r="I258" s="12" t="s">
        <v>1153</v>
      </c>
      <c r="J258" s="71" t="s">
        <v>1561</v>
      </c>
      <c r="K258" s="60">
        <f>16/18</f>
        <v>0.88888888888888884</v>
      </c>
      <c r="L258" s="60">
        <f t="shared" ref="L258:L260" si="67">4/4</f>
        <v>1</v>
      </c>
    </row>
    <row r="259" spans="2:12" s="13" customFormat="1" ht="78" hidden="1" customHeight="1" x14ac:dyDescent="0.25">
      <c r="B259" s="113"/>
      <c r="C259" s="7" t="s">
        <v>292</v>
      </c>
      <c r="D259" s="8" t="s">
        <v>298</v>
      </c>
      <c r="E259" s="9" t="s">
        <v>294</v>
      </c>
      <c r="F259" s="15" t="s">
        <v>295</v>
      </c>
      <c r="G259" s="49" t="s">
        <v>42</v>
      </c>
      <c r="H259" s="14" t="s">
        <v>308</v>
      </c>
      <c r="I259" s="12" t="s">
        <v>1153</v>
      </c>
      <c r="J259" s="71" t="s">
        <v>1562</v>
      </c>
      <c r="K259" s="60">
        <f t="shared" ref="K259:K260" si="68">16/18</f>
        <v>0.88888888888888884</v>
      </c>
      <c r="L259" s="60">
        <f t="shared" si="67"/>
        <v>1</v>
      </c>
    </row>
    <row r="260" spans="2:12" s="13" customFormat="1" ht="78" hidden="1" customHeight="1" x14ac:dyDescent="0.25">
      <c r="B260" s="113"/>
      <c r="C260" s="7" t="s">
        <v>292</v>
      </c>
      <c r="D260" s="8" t="s">
        <v>298</v>
      </c>
      <c r="E260" s="9" t="s">
        <v>294</v>
      </c>
      <c r="F260" s="15" t="s">
        <v>295</v>
      </c>
      <c r="G260" s="49" t="s">
        <v>42</v>
      </c>
      <c r="H260" s="14" t="s">
        <v>309</v>
      </c>
      <c r="I260" s="12" t="s">
        <v>1153</v>
      </c>
      <c r="J260" s="71" t="s">
        <v>1563</v>
      </c>
      <c r="K260" s="60">
        <f t="shared" si="68"/>
        <v>0.88888888888888884</v>
      </c>
      <c r="L260" s="60">
        <f t="shared" si="67"/>
        <v>1</v>
      </c>
    </row>
    <row r="261" spans="2:12" s="13" customFormat="1" ht="78" hidden="1" customHeight="1" x14ac:dyDescent="0.25">
      <c r="B261" s="113"/>
      <c r="C261" s="7" t="s">
        <v>292</v>
      </c>
      <c r="D261" s="8" t="s">
        <v>298</v>
      </c>
      <c r="E261" s="9" t="s">
        <v>294</v>
      </c>
      <c r="F261" s="15" t="s">
        <v>295</v>
      </c>
      <c r="G261" s="49" t="s">
        <v>44</v>
      </c>
      <c r="H261" s="14" t="s">
        <v>269</v>
      </c>
      <c r="I261" s="12" t="s">
        <v>1153</v>
      </c>
      <c r="J261" s="9" t="s">
        <v>1399</v>
      </c>
      <c r="K261" s="60">
        <f t="shared" ref="K261:K263" si="69">14/19</f>
        <v>0.73684210526315785</v>
      </c>
      <c r="L261" s="60">
        <f>2/3</f>
        <v>0.66666666666666663</v>
      </c>
    </row>
    <row r="262" spans="2:12" s="13" customFormat="1" ht="78" hidden="1" customHeight="1" x14ac:dyDescent="0.25">
      <c r="B262" s="113"/>
      <c r="C262" s="7" t="s">
        <v>292</v>
      </c>
      <c r="D262" s="8" t="s">
        <v>298</v>
      </c>
      <c r="E262" s="9" t="s">
        <v>294</v>
      </c>
      <c r="F262" s="15" t="s">
        <v>295</v>
      </c>
      <c r="G262" s="49" t="s">
        <v>44</v>
      </c>
      <c r="H262" s="14" t="s">
        <v>270</v>
      </c>
      <c r="I262" s="12" t="s">
        <v>1153</v>
      </c>
      <c r="J262" s="9" t="s">
        <v>1400</v>
      </c>
      <c r="K262" s="60">
        <f t="shared" si="69"/>
        <v>0.73684210526315785</v>
      </c>
      <c r="L262" s="60">
        <f t="shared" ref="L262:L263" si="70">2/3</f>
        <v>0.66666666666666663</v>
      </c>
    </row>
    <row r="263" spans="2:12" s="13" customFormat="1" ht="78" hidden="1" customHeight="1" x14ac:dyDescent="0.25">
      <c r="B263" s="113"/>
      <c r="C263" s="7" t="s">
        <v>292</v>
      </c>
      <c r="D263" s="8" t="s">
        <v>298</v>
      </c>
      <c r="E263" s="9" t="s">
        <v>294</v>
      </c>
      <c r="F263" s="15" t="s">
        <v>295</v>
      </c>
      <c r="G263" s="49" t="s">
        <v>44</v>
      </c>
      <c r="H263" s="14" t="s">
        <v>300</v>
      </c>
      <c r="I263" s="12" t="s">
        <v>1156</v>
      </c>
      <c r="J263" s="9" t="s">
        <v>1395</v>
      </c>
      <c r="K263" s="60">
        <f t="shared" si="69"/>
        <v>0.73684210526315785</v>
      </c>
      <c r="L263" s="60">
        <f t="shared" si="70"/>
        <v>0.66666666666666663</v>
      </c>
    </row>
    <row r="264" spans="2:12" s="13" customFormat="1" ht="78" hidden="1" customHeight="1" x14ac:dyDescent="0.25">
      <c r="B264" s="113"/>
      <c r="C264" s="7" t="s">
        <v>292</v>
      </c>
      <c r="D264" s="8" t="s">
        <v>298</v>
      </c>
      <c r="E264" s="9" t="s">
        <v>294</v>
      </c>
      <c r="F264" s="15" t="s">
        <v>295</v>
      </c>
      <c r="G264" s="49" t="s">
        <v>85</v>
      </c>
      <c r="H264" s="14" t="s">
        <v>310</v>
      </c>
      <c r="I264" s="12" t="s">
        <v>1156</v>
      </c>
      <c r="J264" s="9" t="s">
        <v>1627</v>
      </c>
      <c r="K264" s="60">
        <f>7/9</f>
        <v>0.77777777777777779</v>
      </c>
      <c r="L264" s="60">
        <v>0</v>
      </c>
    </row>
    <row r="265" spans="2:12" s="13" customFormat="1" ht="78" hidden="1" customHeight="1" x14ac:dyDescent="0.25">
      <c r="B265" s="113"/>
      <c r="C265" s="7" t="s">
        <v>292</v>
      </c>
      <c r="D265" s="8" t="s">
        <v>298</v>
      </c>
      <c r="E265" s="9" t="s">
        <v>294</v>
      </c>
      <c r="F265" s="15" t="s">
        <v>295</v>
      </c>
      <c r="G265" s="49" t="s">
        <v>46</v>
      </c>
      <c r="H265" s="14" t="s">
        <v>286</v>
      </c>
      <c r="I265" s="12" t="s">
        <v>1153</v>
      </c>
      <c r="J265" s="71" t="s">
        <v>1677</v>
      </c>
      <c r="K265" s="60">
        <f t="shared" ref="K265:K266" si="71">14/19</f>
        <v>0.73684210526315785</v>
      </c>
      <c r="L265" s="60">
        <f t="shared" ref="L265:L266" si="72">2/2</f>
        <v>1</v>
      </c>
    </row>
    <row r="266" spans="2:12" s="13" customFormat="1" ht="78" hidden="1" customHeight="1" x14ac:dyDescent="0.25">
      <c r="B266" s="113"/>
      <c r="C266" s="7" t="s">
        <v>292</v>
      </c>
      <c r="D266" s="8" t="s">
        <v>298</v>
      </c>
      <c r="E266" s="9" t="s">
        <v>294</v>
      </c>
      <c r="F266" s="15" t="s">
        <v>295</v>
      </c>
      <c r="G266" s="49" t="s">
        <v>46</v>
      </c>
      <c r="H266" s="14" t="s">
        <v>287</v>
      </c>
      <c r="I266" s="12" t="s">
        <v>1153</v>
      </c>
      <c r="J266" s="71" t="s">
        <v>1679</v>
      </c>
      <c r="K266" s="101">
        <f t="shared" si="71"/>
        <v>0.73684210526315785</v>
      </c>
      <c r="L266" s="60">
        <f t="shared" si="72"/>
        <v>1</v>
      </c>
    </row>
    <row r="267" spans="2:12" s="13" customFormat="1" ht="78" hidden="1" customHeight="1" x14ac:dyDescent="0.25">
      <c r="B267" s="113"/>
      <c r="C267" s="7" t="s">
        <v>311</v>
      </c>
      <c r="D267" s="8"/>
      <c r="E267" s="9" t="s">
        <v>312</v>
      </c>
      <c r="F267" s="15" t="s">
        <v>313</v>
      </c>
      <c r="G267" s="49" t="s">
        <v>314</v>
      </c>
      <c r="H267" s="45" t="s">
        <v>315</v>
      </c>
      <c r="I267" s="12" t="s">
        <v>1153</v>
      </c>
      <c r="J267" s="71" t="s">
        <v>1347</v>
      </c>
      <c r="K267" s="60">
        <f>2/2</f>
        <v>1</v>
      </c>
      <c r="L267" s="60">
        <f>2/2</f>
        <v>1</v>
      </c>
    </row>
    <row r="268" spans="2:12" s="13" customFormat="1" ht="78" hidden="1" customHeight="1" x14ac:dyDescent="0.25">
      <c r="B268" s="113"/>
      <c r="C268" s="7" t="s">
        <v>311</v>
      </c>
      <c r="D268" s="8"/>
      <c r="E268" s="9" t="s">
        <v>312</v>
      </c>
      <c r="F268" s="15" t="s">
        <v>313</v>
      </c>
      <c r="G268" s="49" t="s">
        <v>314</v>
      </c>
      <c r="H268" s="45" t="s">
        <v>316</v>
      </c>
      <c r="I268" s="12" t="s">
        <v>1153</v>
      </c>
      <c r="J268" s="71" t="s">
        <v>1348</v>
      </c>
      <c r="K268" s="60">
        <f>2/2</f>
        <v>1</v>
      </c>
      <c r="L268" s="60">
        <f>2/2</f>
        <v>1</v>
      </c>
    </row>
    <row r="269" spans="2:12" s="13" customFormat="1" ht="78" hidden="1" customHeight="1" x14ac:dyDescent="0.25">
      <c r="B269" s="113"/>
      <c r="C269" s="7" t="s">
        <v>311</v>
      </c>
      <c r="D269" s="8"/>
      <c r="E269" s="9" t="s">
        <v>312</v>
      </c>
      <c r="F269" s="15" t="s">
        <v>313</v>
      </c>
      <c r="G269" s="49" t="s">
        <v>181</v>
      </c>
      <c r="H269" s="44" t="s">
        <v>317</v>
      </c>
      <c r="I269" s="12" t="s">
        <v>1156</v>
      </c>
      <c r="J269" s="9" t="s">
        <v>1473</v>
      </c>
      <c r="K269" s="102">
        <f>1/7</f>
        <v>0.14285714285714285</v>
      </c>
      <c r="L269" s="60">
        <v>0</v>
      </c>
    </row>
    <row r="270" spans="2:12" s="13" customFormat="1" ht="78" hidden="1" customHeight="1" x14ac:dyDescent="0.25">
      <c r="B270" s="113"/>
      <c r="C270" s="7" t="s">
        <v>311</v>
      </c>
      <c r="D270" s="8"/>
      <c r="E270" s="9" t="s">
        <v>312</v>
      </c>
      <c r="F270" s="15" t="s">
        <v>313</v>
      </c>
      <c r="G270" s="49" t="s">
        <v>1071</v>
      </c>
      <c r="H270" s="44" t="s">
        <v>1086</v>
      </c>
      <c r="I270" s="12" t="s">
        <v>1156</v>
      </c>
      <c r="J270" s="9" t="s">
        <v>1330</v>
      </c>
      <c r="K270" s="95">
        <f>7/18</f>
        <v>0.3888888888888889</v>
      </c>
      <c r="L270" s="60">
        <v>0</v>
      </c>
    </row>
    <row r="271" spans="2:12" s="13" customFormat="1" ht="78" hidden="1" customHeight="1" x14ac:dyDescent="0.25">
      <c r="B271" s="113"/>
      <c r="C271" s="7" t="s">
        <v>311</v>
      </c>
      <c r="D271" s="8"/>
      <c r="E271" s="9" t="s">
        <v>312</v>
      </c>
      <c r="F271" s="15" t="s">
        <v>313</v>
      </c>
      <c r="G271" s="49" t="s">
        <v>1107</v>
      </c>
      <c r="H271" s="44" t="s">
        <v>1118</v>
      </c>
      <c r="I271" s="12" t="s">
        <v>1156</v>
      </c>
      <c r="J271" s="9" t="s">
        <v>1371</v>
      </c>
      <c r="K271" s="65">
        <f t="shared" ref="K271:K273" si="73">7/21</f>
        <v>0.33333333333333331</v>
      </c>
      <c r="L271" s="60">
        <v>0</v>
      </c>
    </row>
    <row r="272" spans="2:12" s="13" customFormat="1" ht="78" hidden="1" customHeight="1" x14ac:dyDescent="0.25">
      <c r="B272" s="113"/>
      <c r="C272" s="7" t="s">
        <v>311</v>
      </c>
      <c r="D272" s="8"/>
      <c r="E272" s="9" t="s">
        <v>312</v>
      </c>
      <c r="F272" s="15" t="s">
        <v>313</v>
      </c>
      <c r="G272" s="49" t="s">
        <v>1107</v>
      </c>
      <c r="H272" s="44" t="s">
        <v>1119</v>
      </c>
      <c r="I272" s="12" t="s">
        <v>1156</v>
      </c>
      <c r="J272" s="9" t="s">
        <v>1372</v>
      </c>
      <c r="K272" s="65">
        <f t="shared" si="73"/>
        <v>0.33333333333333331</v>
      </c>
      <c r="L272" s="60">
        <v>0</v>
      </c>
    </row>
    <row r="273" spans="2:18" s="13" customFormat="1" ht="78" hidden="1" customHeight="1" x14ac:dyDescent="0.25">
      <c r="B273" s="113"/>
      <c r="C273" s="7" t="s">
        <v>311</v>
      </c>
      <c r="D273" s="8"/>
      <c r="E273" s="9" t="s">
        <v>312</v>
      </c>
      <c r="F273" s="15" t="s">
        <v>313</v>
      </c>
      <c r="G273" s="49" t="s">
        <v>1107</v>
      </c>
      <c r="H273" s="44" t="s">
        <v>1120</v>
      </c>
      <c r="I273" s="12" t="s">
        <v>1156</v>
      </c>
      <c r="J273" s="9" t="s">
        <v>1373</v>
      </c>
      <c r="K273" s="65">
        <f t="shared" si="73"/>
        <v>0.33333333333333331</v>
      </c>
      <c r="L273" s="60">
        <v>0</v>
      </c>
    </row>
    <row r="274" spans="2:18" s="13" customFormat="1" ht="78" hidden="1" customHeight="1" x14ac:dyDescent="0.25">
      <c r="B274" s="113"/>
      <c r="C274" s="7" t="s">
        <v>318</v>
      </c>
      <c r="D274" s="8" t="s">
        <v>319</v>
      </c>
      <c r="E274" s="9" t="s">
        <v>320</v>
      </c>
      <c r="F274" s="15" t="s">
        <v>321</v>
      </c>
      <c r="G274" s="49" t="s">
        <v>138</v>
      </c>
      <c r="H274" s="44" t="s">
        <v>285</v>
      </c>
      <c r="I274" s="12" t="s">
        <v>1153</v>
      </c>
      <c r="J274" s="9" t="s">
        <v>1655</v>
      </c>
      <c r="K274" s="64">
        <f>7/10</f>
        <v>0.7</v>
      </c>
      <c r="L274" s="60">
        <f>1/1</f>
        <v>1</v>
      </c>
    </row>
    <row r="275" spans="2:18" s="13" customFormat="1" ht="78" hidden="1" customHeight="1" x14ac:dyDescent="0.25">
      <c r="B275" s="113"/>
      <c r="C275" s="7" t="s">
        <v>322</v>
      </c>
      <c r="D275" s="8"/>
      <c r="E275" s="9" t="s">
        <v>323</v>
      </c>
      <c r="F275" s="15" t="s">
        <v>324</v>
      </c>
      <c r="G275" s="49" t="s">
        <v>9</v>
      </c>
      <c r="H275" s="11" t="s">
        <v>325</v>
      </c>
      <c r="I275" s="12" t="s">
        <v>1156</v>
      </c>
      <c r="J275" s="25" t="s">
        <v>1758</v>
      </c>
      <c r="K275" s="60">
        <f>12/18</f>
        <v>0.66666666666666663</v>
      </c>
      <c r="L275" s="60">
        <v>0</v>
      </c>
    </row>
    <row r="276" spans="2:18" s="13" customFormat="1" ht="78" hidden="1" customHeight="1" x14ac:dyDescent="0.25">
      <c r="B276" s="113"/>
      <c r="C276" s="7" t="s">
        <v>322</v>
      </c>
      <c r="D276" s="8"/>
      <c r="E276" s="9" t="s">
        <v>323</v>
      </c>
      <c r="F276" s="15" t="s">
        <v>324</v>
      </c>
      <c r="G276" s="49" t="s">
        <v>23</v>
      </c>
      <c r="H276" s="14" t="s">
        <v>326</v>
      </c>
      <c r="I276" s="12" t="s">
        <v>1153</v>
      </c>
      <c r="J276" s="71" t="s">
        <v>1722</v>
      </c>
      <c r="K276" s="60">
        <f>21/22</f>
        <v>0.95454545454545459</v>
      </c>
      <c r="L276" s="60">
        <f>1/1</f>
        <v>1</v>
      </c>
    </row>
    <row r="277" spans="2:18" s="13" customFormat="1" ht="78" hidden="1" customHeight="1" x14ac:dyDescent="0.25">
      <c r="B277" s="113"/>
      <c r="C277" s="7" t="s">
        <v>322</v>
      </c>
      <c r="D277" s="8"/>
      <c r="E277" s="9" t="s">
        <v>323</v>
      </c>
      <c r="F277" s="15" t="s">
        <v>324</v>
      </c>
      <c r="G277" s="49" t="s">
        <v>26</v>
      </c>
      <c r="H277" s="14" t="s">
        <v>327</v>
      </c>
      <c r="I277" s="12" t="s">
        <v>1156</v>
      </c>
      <c r="J277" s="9" t="s">
        <v>1442</v>
      </c>
      <c r="K277" s="60">
        <f>15/23</f>
        <v>0.65217391304347827</v>
      </c>
      <c r="L277" s="60">
        <v>0</v>
      </c>
    </row>
    <row r="278" spans="2:18" s="13" customFormat="1" ht="78" hidden="1" customHeight="1" x14ac:dyDescent="0.25">
      <c r="B278" s="113"/>
      <c r="C278" s="7" t="s">
        <v>322</v>
      </c>
      <c r="D278" s="8"/>
      <c r="E278" s="9" t="s">
        <v>323</v>
      </c>
      <c r="F278" s="15" t="s">
        <v>324</v>
      </c>
      <c r="G278" s="49" t="s">
        <v>74</v>
      </c>
      <c r="H278" s="14" t="s">
        <v>328</v>
      </c>
      <c r="I278" s="12" t="s">
        <v>1153</v>
      </c>
      <c r="J278" s="75" t="s">
        <v>1299</v>
      </c>
      <c r="K278" s="60">
        <f>8/9</f>
        <v>0.88888888888888884</v>
      </c>
      <c r="L278" s="60">
        <f>1/1</f>
        <v>1</v>
      </c>
    </row>
    <row r="279" spans="2:18" s="13" customFormat="1" ht="78" hidden="1" customHeight="1" x14ac:dyDescent="0.25">
      <c r="B279" s="113"/>
      <c r="C279" s="7" t="s">
        <v>322</v>
      </c>
      <c r="D279" s="8"/>
      <c r="E279" s="9" t="s">
        <v>323</v>
      </c>
      <c r="F279" s="15" t="s">
        <v>324</v>
      </c>
      <c r="G279" s="49" t="s">
        <v>31</v>
      </c>
      <c r="H279" s="14" t="s">
        <v>1142</v>
      </c>
      <c r="I279" s="12" t="s">
        <v>1153</v>
      </c>
      <c r="J279" s="8"/>
      <c r="K279" s="60">
        <f>8/9</f>
        <v>0.88888888888888884</v>
      </c>
      <c r="L279" s="60">
        <f>1/1</f>
        <v>1</v>
      </c>
    </row>
    <row r="280" spans="2:18" s="13" customFormat="1" ht="78" hidden="1" customHeight="1" x14ac:dyDescent="0.25">
      <c r="B280" s="113"/>
      <c r="C280" s="7" t="s">
        <v>322</v>
      </c>
      <c r="D280" s="8"/>
      <c r="E280" s="9" t="s">
        <v>323</v>
      </c>
      <c r="F280" s="15" t="s">
        <v>324</v>
      </c>
      <c r="G280" s="49" t="s">
        <v>29</v>
      </c>
      <c r="H280" s="14" t="s">
        <v>329</v>
      </c>
      <c r="I280" s="12" t="s">
        <v>1156</v>
      </c>
      <c r="J280" s="9" t="s">
        <v>1520</v>
      </c>
      <c r="K280" s="60">
        <f>3/7</f>
        <v>0.42857142857142855</v>
      </c>
      <c r="L280" s="60">
        <v>0</v>
      </c>
    </row>
    <row r="281" spans="2:18" s="13" customFormat="1" ht="78" hidden="1" customHeight="1" x14ac:dyDescent="0.25">
      <c r="B281" s="113"/>
      <c r="C281" s="7" t="s">
        <v>322</v>
      </c>
      <c r="D281" s="8"/>
      <c r="E281" s="9" t="s">
        <v>323</v>
      </c>
      <c r="F281" s="15" t="s">
        <v>324</v>
      </c>
      <c r="G281" s="49" t="s">
        <v>33</v>
      </c>
      <c r="H281" s="14" t="s">
        <v>330</v>
      </c>
      <c r="I281" s="12" t="s">
        <v>1153</v>
      </c>
      <c r="J281" s="71" t="s">
        <v>1166</v>
      </c>
      <c r="K281" s="60">
        <f>10/17</f>
        <v>0.58823529411764708</v>
      </c>
      <c r="L281" s="60">
        <f>1/1</f>
        <v>1</v>
      </c>
    </row>
    <row r="282" spans="2:18" s="13" customFormat="1" ht="78" hidden="1" customHeight="1" x14ac:dyDescent="0.25">
      <c r="B282" s="113"/>
      <c r="C282" s="7" t="s">
        <v>322</v>
      </c>
      <c r="D282" s="8"/>
      <c r="E282" s="9" t="s">
        <v>323</v>
      </c>
      <c r="F282" s="15" t="s">
        <v>324</v>
      </c>
      <c r="G282" s="49" t="s">
        <v>37</v>
      </c>
      <c r="H282" s="14" t="s">
        <v>331</v>
      </c>
      <c r="I282" s="12" t="s">
        <v>1156</v>
      </c>
      <c r="J282" s="9"/>
      <c r="K282" s="60">
        <v>0</v>
      </c>
      <c r="L282" s="60">
        <v>0</v>
      </c>
    </row>
    <row r="283" spans="2:18" s="13" customFormat="1" ht="78" hidden="1" customHeight="1" x14ac:dyDescent="0.25">
      <c r="B283" s="113"/>
      <c r="C283" s="7" t="s">
        <v>322</v>
      </c>
      <c r="D283" s="8"/>
      <c r="E283" s="9" t="s">
        <v>323</v>
      </c>
      <c r="F283" s="15" t="s">
        <v>324</v>
      </c>
      <c r="G283" s="49" t="s">
        <v>181</v>
      </c>
      <c r="H283" s="14" t="s">
        <v>332</v>
      </c>
      <c r="I283" s="12" t="s">
        <v>1156</v>
      </c>
      <c r="J283" s="9" t="s">
        <v>1473</v>
      </c>
      <c r="K283" s="60">
        <f>1/7</f>
        <v>0.14285714285714285</v>
      </c>
      <c r="L283" s="60">
        <v>0</v>
      </c>
    </row>
    <row r="284" spans="2:18" s="13" customFormat="1" ht="78" hidden="1" customHeight="1" x14ac:dyDescent="0.25">
      <c r="B284" s="113"/>
      <c r="C284" s="7" t="s">
        <v>322</v>
      </c>
      <c r="D284" s="8"/>
      <c r="E284" s="9" t="s">
        <v>323</v>
      </c>
      <c r="F284" s="15" t="s">
        <v>324</v>
      </c>
      <c r="G284" s="49" t="s">
        <v>42</v>
      </c>
      <c r="H284" s="14" t="s">
        <v>333</v>
      </c>
      <c r="I284" s="12" t="s">
        <v>1156</v>
      </c>
      <c r="J284" s="71" t="s">
        <v>1564</v>
      </c>
      <c r="K284" s="60">
        <f>16/18</f>
        <v>0.88888888888888884</v>
      </c>
      <c r="L284" s="60">
        <v>0</v>
      </c>
    </row>
    <row r="285" spans="2:18" s="13" customFormat="1" ht="78" hidden="1" customHeight="1" x14ac:dyDescent="0.25">
      <c r="B285" s="113"/>
      <c r="C285" s="7" t="s">
        <v>322</v>
      </c>
      <c r="D285" s="8"/>
      <c r="E285" s="9" t="s">
        <v>323</v>
      </c>
      <c r="F285" s="15" t="s">
        <v>324</v>
      </c>
      <c r="G285" s="49" t="s">
        <v>46</v>
      </c>
      <c r="H285" s="14" t="s">
        <v>334</v>
      </c>
      <c r="I285" s="12" t="s">
        <v>1156</v>
      </c>
      <c r="J285" s="71" t="s">
        <v>1680</v>
      </c>
      <c r="K285" s="60">
        <f>14/19</f>
        <v>0.73684210526315785</v>
      </c>
      <c r="L285" s="60">
        <v>0</v>
      </c>
    </row>
    <row r="286" spans="2:18" s="13" customFormat="1" ht="78" hidden="1" customHeight="1" x14ac:dyDescent="0.25">
      <c r="B286" s="113"/>
      <c r="C286" s="7" t="s">
        <v>322</v>
      </c>
      <c r="D286" s="8"/>
      <c r="E286" s="9" t="s">
        <v>323</v>
      </c>
      <c r="F286" s="15" t="s">
        <v>324</v>
      </c>
      <c r="G286" s="49" t="s">
        <v>52</v>
      </c>
      <c r="H286" s="14" t="s">
        <v>335</v>
      </c>
      <c r="I286" s="12" t="s">
        <v>1156</v>
      </c>
      <c r="J286" s="71" t="s">
        <v>1810</v>
      </c>
      <c r="K286" s="60">
        <f>6/11</f>
        <v>0.54545454545454541</v>
      </c>
      <c r="L286" s="60">
        <v>0</v>
      </c>
    </row>
    <row r="287" spans="2:18" s="13" customFormat="1" ht="78" hidden="1" customHeight="1" x14ac:dyDescent="0.25">
      <c r="B287" s="113"/>
      <c r="C287" s="7" t="s">
        <v>322</v>
      </c>
      <c r="D287" s="8"/>
      <c r="E287" s="9" t="s">
        <v>323</v>
      </c>
      <c r="F287" s="15" t="s">
        <v>324</v>
      </c>
      <c r="G287" s="49" t="s">
        <v>54</v>
      </c>
      <c r="H287" s="14" t="s">
        <v>336</v>
      </c>
      <c r="I287" s="12" t="s">
        <v>1156</v>
      </c>
      <c r="J287" s="9" t="s">
        <v>1238</v>
      </c>
      <c r="K287" s="60">
        <f>11/19</f>
        <v>0.57894736842105265</v>
      </c>
      <c r="L287" s="60">
        <v>0</v>
      </c>
    </row>
    <row r="288" spans="2:18" s="13" customFormat="1" ht="78" hidden="1" customHeight="1" x14ac:dyDescent="0.25">
      <c r="B288" s="113"/>
      <c r="C288" s="7" t="s">
        <v>322</v>
      </c>
      <c r="D288" s="8"/>
      <c r="E288" s="9" t="s">
        <v>323</v>
      </c>
      <c r="F288" s="15" t="s">
        <v>324</v>
      </c>
      <c r="G288" s="49" t="s">
        <v>1071</v>
      </c>
      <c r="H288" s="14" t="s">
        <v>1087</v>
      </c>
      <c r="I288" s="12" t="s">
        <v>1153</v>
      </c>
      <c r="J288" s="9" t="s">
        <v>1087</v>
      </c>
      <c r="K288" s="95">
        <f>7/18</f>
        <v>0.3888888888888889</v>
      </c>
      <c r="L288" s="95">
        <f>1/1</f>
        <v>1</v>
      </c>
      <c r="M288" s="37"/>
      <c r="N288" s="37"/>
      <c r="O288" s="37"/>
      <c r="P288" s="37"/>
      <c r="Q288" s="37"/>
      <c r="R288" s="37"/>
    </row>
    <row r="289" spans="2:12" s="13" customFormat="1" ht="78" hidden="1" customHeight="1" x14ac:dyDescent="0.25">
      <c r="B289" s="113"/>
      <c r="C289" s="16" t="s">
        <v>337</v>
      </c>
      <c r="D289" s="17" t="s">
        <v>338</v>
      </c>
      <c r="E289" s="9" t="s">
        <v>339</v>
      </c>
      <c r="F289" s="23" t="s">
        <v>340</v>
      </c>
      <c r="G289" s="49" t="s">
        <v>9</v>
      </c>
      <c r="H289" s="45" t="s">
        <v>341</v>
      </c>
      <c r="I289" s="12" t="s">
        <v>1156</v>
      </c>
      <c r="J289" s="25" t="s">
        <v>1759</v>
      </c>
      <c r="K289" s="60">
        <f>12/18</f>
        <v>0.66666666666666663</v>
      </c>
      <c r="L289" s="60">
        <v>0</v>
      </c>
    </row>
    <row r="290" spans="2:12" s="13" customFormat="1" ht="78" hidden="1" customHeight="1" x14ac:dyDescent="0.25">
      <c r="B290" s="113"/>
      <c r="C290" s="16" t="s">
        <v>337</v>
      </c>
      <c r="D290" s="17" t="s">
        <v>338</v>
      </c>
      <c r="E290" s="9" t="s">
        <v>339</v>
      </c>
      <c r="F290" s="23" t="s">
        <v>340</v>
      </c>
      <c r="G290" s="49" t="s">
        <v>63</v>
      </c>
      <c r="H290" s="44" t="s">
        <v>267</v>
      </c>
      <c r="I290" s="12" t="s">
        <v>1153</v>
      </c>
      <c r="J290" s="71" t="s">
        <v>1280</v>
      </c>
      <c r="K290" s="60">
        <f t="shared" ref="K290:K291" si="74">10/11</f>
        <v>0.90909090909090906</v>
      </c>
      <c r="L290" s="60">
        <f>2/2</f>
        <v>1</v>
      </c>
    </row>
    <row r="291" spans="2:12" s="13" customFormat="1" ht="78" hidden="1" customHeight="1" x14ac:dyDescent="0.25">
      <c r="B291" s="113"/>
      <c r="C291" s="16" t="s">
        <v>337</v>
      </c>
      <c r="D291" s="17" t="s">
        <v>338</v>
      </c>
      <c r="E291" s="9" t="s">
        <v>339</v>
      </c>
      <c r="F291" s="23" t="s">
        <v>340</v>
      </c>
      <c r="G291" s="49" t="s">
        <v>63</v>
      </c>
      <c r="H291" s="44" t="s">
        <v>342</v>
      </c>
      <c r="I291" s="12" t="s">
        <v>1153</v>
      </c>
      <c r="J291" s="71" t="s">
        <v>1280</v>
      </c>
      <c r="K291" s="60">
        <f t="shared" si="74"/>
        <v>0.90909090909090906</v>
      </c>
      <c r="L291" s="60">
        <f>2/2</f>
        <v>1</v>
      </c>
    </row>
    <row r="292" spans="2:12" s="13" customFormat="1" ht="78" hidden="1" customHeight="1" x14ac:dyDescent="0.25">
      <c r="B292" s="113"/>
      <c r="C292" s="16" t="s">
        <v>337</v>
      </c>
      <c r="D292" s="17" t="s">
        <v>338</v>
      </c>
      <c r="E292" s="9" t="s">
        <v>339</v>
      </c>
      <c r="F292" s="23" t="s">
        <v>340</v>
      </c>
      <c r="G292" s="49" t="s">
        <v>20</v>
      </c>
      <c r="H292" s="44" t="s">
        <v>343</v>
      </c>
      <c r="I292" s="12" t="s">
        <v>1156</v>
      </c>
      <c r="J292" s="9" t="s">
        <v>1605</v>
      </c>
      <c r="K292" s="60">
        <f>6/10</f>
        <v>0.6</v>
      </c>
      <c r="L292" s="60">
        <v>0</v>
      </c>
    </row>
    <row r="293" spans="2:12" s="13" customFormat="1" ht="78" hidden="1" customHeight="1" x14ac:dyDescent="0.25">
      <c r="B293" s="113"/>
      <c r="C293" s="16" t="s">
        <v>337</v>
      </c>
      <c r="D293" s="17" t="s">
        <v>338</v>
      </c>
      <c r="E293" s="9" t="s">
        <v>339</v>
      </c>
      <c r="F293" s="23" t="s">
        <v>340</v>
      </c>
      <c r="G293" s="49" t="s">
        <v>23</v>
      </c>
      <c r="H293" s="44" t="s">
        <v>344</v>
      </c>
      <c r="I293" s="12" t="s">
        <v>1153</v>
      </c>
      <c r="J293" s="71" t="s">
        <v>1723</v>
      </c>
      <c r="K293" s="60">
        <f>21/22</f>
        <v>0.95454545454545459</v>
      </c>
      <c r="L293" s="60">
        <f>1/1</f>
        <v>1</v>
      </c>
    </row>
    <row r="294" spans="2:12" s="13" customFormat="1" ht="78" hidden="1" customHeight="1" x14ac:dyDescent="0.25">
      <c r="B294" s="113"/>
      <c r="C294" s="16" t="s">
        <v>337</v>
      </c>
      <c r="D294" s="17" t="s">
        <v>338</v>
      </c>
      <c r="E294" s="9" t="s">
        <v>339</v>
      </c>
      <c r="F294" s="23" t="s">
        <v>340</v>
      </c>
      <c r="G294" s="49" t="s">
        <v>26</v>
      </c>
      <c r="H294" s="44" t="s">
        <v>345</v>
      </c>
      <c r="I294" s="12" t="s">
        <v>1156</v>
      </c>
      <c r="J294" s="9" t="s">
        <v>1443</v>
      </c>
      <c r="K294" s="60">
        <f t="shared" ref="K294:K296" si="75">15/23</f>
        <v>0.65217391304347827</v>
      </c>
      <c r="L294" s="60">
        <v>0</v>
      </c>
    </row>
    <row r="295" spans="2:12" s="13" customFormat="1" ht="78" hidden="1" customHeight="1" x14ac:dyDescent="0.25">
      <c r="B295" s="113"/>
      <c r="C295" s="16" t="s">
        <v>337</v>
      </c>
      <c r="D295" s="17" t="s">
        <v>338</v>
      </c>
      <c r="E295" s="9" t="s">
        <v>339</v>
      </c>
      <c r="F295" s="23" t="s">
        <v>340</v>
      </c>
      <c r="G295" s="49" t="s">
        <v>26</v>
      </c>
      <c r="H295" s="44" t="s">
        <v>346</v>
      </c>
      <c r="I295" s="12" t="s">
        <v>1156</v>
      </c>
      <c r="J295" s="9" t="s">
        <v>1443</v>
      </c>
      <c r="K295" s="60">
        <f t="shared" si="75"/>
        <v>0.65217391304347827</v>
      </c>
      <c r="L295" s="60">
        <v>0</v>
      </c>
    </row>
    <row r="296" spans="2:12" s="13" customFormat="1" ht="78" hidden="1" customHeight="1" x14ac:dyDescent="0.25">
      <c r="B296" s="113"/>
      <c r="C296" s="16" t="s">
        <v>337</v>
      </c>
      <c r="D296" s="17" t="s">
        <v>338</v>
      </c>
      <c r="E296" s="9" t="s">
        <v>339</v>
      </c>
      <c r="F296" s="23" t="s">
        <v>340</v>
      </c>
      <c r="G296" s="49" t="s">
        <v>26</v>
      </c>
      <c r="H296" s="44" t="s">
        <v>347</v>
      </c>
      <c r="I296" s="12" t="s">
        <v>1156</v>
      </c>
      <c r="J296" s="9" t="s">
        <v>1443</v>
      </c>
      <c r="K296" s="60">
        <f t="shared" si="75"/>
        <v>0.65217391304347827</v>
      </c>
      <c r="L296" s="60">
        <v>0</v>
      </c>
    </row>
    <row r="297" spans="2:12" s="13" customFormat="1" ht="78" hidden="1" customHeight="1" x14ac:dyDescent="0.25">
      <c r="B297" s="113"/>
      <c r="C297" s="16" t="s">
        <v>337</v>
      </c>
      <c r="D297" s="17" t="s">
        <v>338</v>
      </c>
      <c r="E297" s="9" t="s">
        <v>339</v>
      </c>
      <c r="F297" s="23" t="s">
        <v>340</v>
      </c>
      <c r="G297" s="49" t="s">
        <v>74</v>
      </c>
      <c r="H297" s="44" t="s">
        <v>348</v>
      </c>
      <c r="I297" s="12" t="s">
        <v>1156</v>
      </c>
      <c r="J297" s="75" t="s">
        <v>1300</v>
      </c>
      <c r="K297" s="60">
        <f>8/9</f>
        <v>0.88888888888888884</v>
      </c>
      <c r="L297" s="60">
        <v>0</v>
      </c>
    </row>
    <row r="298" spans="2:12" s="13" customFormat="1" ht="78" hidden="1" customHeight="1" x14ac:dyDescent="0.25">
      <c r="B298" s="113"/>
      <c r="C298" s="16" t="s">
        <v>337</v>
      </c>
      <c r="D298" s="17" t="s">
        <v>338</v>
      </c>
      <c r="E298" s="9" t="s">
        <v>339</v>
      </c>
      <c r="F298" s="23" t="s">
        <v>340</v>
      </c>
      <c r="G298" s="49" t="s">
        <v>29</v>
      </c>
      <c r="H298" s="44" t="s">
        <v>349</v>
      </c>
      <c r="I298" s="12" t="s">
        <v>1156</v>
      </c>
      <c r="J298" s="9" t="s">
        <v>1521</v>
      </c>
      <c r="K298" s="60">
        <f>3/7</f>
        <v>0.42857142857142855</v>
      </c>
      <c r="L298" s="60">
        <v>0</v>
      </c>
    </row>
    <row r="299" spans="2:12" s="13" customFormat="1" ht="78" hidden="1" customHeight="1" x14ac:dyDescent="0.25">
      <c r="B299" s="113"/>
      <c r="C299" s="16" t="s">
        <v>337</v>
      </c>
      <c r="D299" s="17" t="s">
        <v>338</v>
      </c>
      <c r="E299" s="9" t="s">
        <v>339</v>
      </c>
      <c r="F299" s="23" t="s">
        <v>340</v>
      </c>
      <c r="G299" s="49" t="s">
        <v>31</v>
      </c>
      <c r="H299" s="97" t="s">
        <v>357</v>
      </c>
      <c r="I299" s="12" t="s">
        <v>1153</v>
      </c>
      <c r="J299" s="8"/>
      <c r="K299" s="60">
        <f>8/9</f>
        <v>0.88888888888888884</v>
      </c>
      <c r="L299" s="60">
        <f>1/1</f>
        <v>1</v>
      </c>
    </row>
    <row r="300" spans="2:12" s="13" customFormat="1" ht="78" hidden="1" customHeight="1" x14ac:dyDescent="0.25">
      <c r="B300" s="113"/>
      <c r="C300" s="16" t="s">
        <v>337</v>
      </c>
      <c r="D300" s="17" t="s">
        <v>338</v>
      </c>
      <c r="E300" s="9" t="s">
        <v>339</v>
      </c>
      <c r="F300" s="23" t="s">
        <v>340</v>
      </c>
      <c r="G300" s="49" t="s">
        <v>350</v>
      </c>
      <c r="H300" s="44" t="s">
        <v>351</v>
      </c>
      <c r="I300" s="12" t="s">
        <v>1156</v>
      </c>
      <c r="J300" s="72" t="s">
        <v>1225</v>
      </c>
      <c r="K300" s="60">
        <v>0</v>
      </c>
      <c r="L300" s="60">
        <v>0</v>
      </c>
    </row>
    <row r="301" spans="2:12" s="13" customFormat="1" ht="78" hidden="1" customHeight="1" x14ac:dyDescent="0.25">
      <c r="B301" s="113"/>
      <c r="C301" s="16" t="s">
        <v>337</v>
      </c>
      <c r="D301" s="17" t="s">
        <v>338</v>
      </c>
      <c r="E301" s="9" t="s">
        <v>339</v>
      </c>
      <c r="F301" s="23" t="s">
        <v>340</v>
      </c>
      <c r="G301" s="49" t="s">
        <v>33</v>
      </c>
      <c r="H301" s="44" t="s">
        <v>352</v>
      </c>
      <c r="I301" s="12" t="s">
        <v>1153</v>
      </c>
      <c r="J301" s="71" t="s">
        <v>1173</v>
      </c>
      <c r="K301" s="60">
        <f>10/17</f>
        <v>0.58823529411764708</v>
      </c>
      <c r="L301" s="60">
        <f>1/1</f>
        <v>1</v>
      </c>
    </row>
    <row r="302" spans="2:12" s="13" customFormat="1" ht="78" hidden="1" customHeight="1" x14ac:dyDescent="0.25">
      <c r="B302" s="113"/>
      <c r="C302" s="16" t="s">
        <v>337</v>
      </c>
      <c r="D302" s="17" t="s">
        <v>338</v>
      </c>
      <c r="E302" s="9" t="s">
        <v>339</v>
      </c>
      <c r="F302" s="23" t="s">
        <v>340</v>
      </c>
      <c r="G302" s="49" t="s">
        <v>181</v>
      </c>
      <c r="H302" s="44" t="s">
        <v>353</v>
      </c>
      <c r="I302" s="12" t="s">
        <v>1153</v>
      </c>
      <c r="J302" s="9" t="s">
        <v>1474</v>
      </c>
      <c r="K302" s="60">
        <f>1/7</f>
        <v>0.14285714285714285</v>
      </c>
      <c r="L302" s="60">
        <f>1/1</f>
        <v>1</v>
      </c>
    </row>
    <row r="303" spans="2:12" s="13" customFormat="1" ht="78" hidden="1" customHeight="1" x14ac:dyDescent="0.25">
      <c r="B303" s="113"/>
      <c r="C303" s="16" t="s">
        <v>337</v>
      </c>
      <c r="D303" s="17" t="s">
        <v>338</v>
      </c>
      <c r="E303" s="9" t="s">
        <v>339</v>
      </c>
      <c r="F303" s="23" t="s">
        <v>340</v>
      </c>
      <c r="G303" s="49" t="s">
        <v>40</v>
      </c>
      <c r="H303" s="44" t="s">
        <v>354</v>
      </c>
      <c r="I303" s="52" t="s">
        <v>1156</v>
      </c>
      <c r="J303" s="9" t="s">
        <v>1211</v>
      </c>
      <c r="K303" s="60">
        <f>2/5</f>
        <v>0.4</v>
      </c>
      <c r="L303" s="60">
        <v>0</v>
      </c>
    </row>
    <row r="304" spans="2:12" s="13" customFormat="1" ht="78" hidden="1" customHeight="1" x14ac:dyDescent="0.25">
      <c r="B304" s="113"/>
      <c r="C304" s="16" t="s">
        <v>337</v>
      </c>
      <c r="D304" s="17" t="s">
        <v>338</v>
      </c>
      <c r="E304" s="9" t="s">
        <v>339</v>
      </c>
      <c r="F304" s="23" t="s">
        <v>340</v>
      </c>
      <c r="G304" s="49" t="s">
        <v>44</v>
      </c>
      <c r="H304" s="44" t="s">
        <v>344</v>
      </c>
      <c r="I304" s="12" t="s">
        <v>1153</v>
      </c>
      <c r="J304" s="9" t="s">
        <v>1401</v>
      </c>
      <c r="K304" s="60">
        <f>14/19</f>
        <v>0.73684210526315785</v>
      </c>
      <c r="L304" s="60">
        <f>1/1</f>
        <v>1</v>
      </c>
    </row>
    <row r="305" spans="2:12" s="13" customFormat="1" ht="78" hidden="1" customHeight="1" x14ac:dyDescent="0.25">
      <c r="B305" s="113"/>
      <c r="C305" s="16" t="s">
        <v>337</v>
      </c>
      <c r="D305" s="17" t="s">
        <v>338</v>
      </c>
      <c r="E305" s="9" t="s">
        <v>339</v>
      </c>
      <c r="F305" s="23" t="s">
        <v>340</v>
      </c>
      <c r="G305" s="49" t="s">
        <v>85</v>
      </c>
      <c r="H305" s="44" t="s">
        <v>355</v>
      </c>
      <c r="I305" s="12" t="s">
        <v>1156</v>
      </c>
      <c r="J305" s="9" t="s">
        <v>1628</v>
      </c>
      <c r="K305" s="60">
        <f>7/9</f>
        <v>0.77777777777777779</v>
      </c>
      <c r="L305" s="60">
        <v>0</v>
      </c>
    </row>
    <row r="306" spans="2:12" s="13" customFormat="1" ht="78" hidden="1" customHeight="1" x14ac:dyDescent="0.25">
      <c r="B306" s="113"/>
      <c r="C306" s="16" t="s">
        <v>337</v>
      </c>
      <c r="D306" s="17" t="s">
        <v>338</v>
      </c>
      <c r="E306" s="9" t="s">
        <v>339</v>
      </c>
      <c r="F306" s="23" t="s">
        <v>340</v>
      </c>
      <c r="G306" s="49" t="s">
        <v>46</v>
      </c>
      <c r="H306" s="44" t="s">
        <v>356</v>
      </c>
      <c r="I306" s="12" t="s">
        <v>1153</v>
      </c>
      <c r="J306" s="71" t="s">
        <v>1681</v>
      </c>
      <c r="K306" s="60">
        <f>14/19</f>
        <v>0.73684210526315785</v>
      </c>
      <c r="L306" s="60">
        <f>1/1</f>
        <v>1</v>
      </c>
    </row>
    <row r="307" spans="2:12" s="13" customFormat="1" ht="78" hidden="1" customHeight="1" x14ac:dyDescent="0.25">
      <c r="B307" s="113"/>
      <c r="C307" s="16" t="s">
        <v>337</v>
      </c>
      <c r="D307" s="17" t="s">
        <v>338</v>
      </c>
      <c r="E307" s="9" t="s">
        <v>339</v>
      </c>
      <c r="F307" s="23" t="s">
        <v>340</v>
      </c>
      <c r="G307" s="49" t="s">
        <v>52</v>
      </c>
      <c r="H307" s="44" t="s">
        <v>358</v>
      </c>
      <c r="I307" s="12" t="s">
        <v>1156</v>
      </c>
      <c r="J307" s="71" t="s">
        <v>1811</v>
      </c>
      <c r="K307" s="60">
        <f t="shared" ref="K307:K308" si="76">6/11</f>
        <v>0.54545454545454541</v>
      </c>
      <c r="L307" s="60">
        <v>0</v>
      </c>
    </row>
    <row r="308" spans="2:12" s="13" customFormat="1" ht="78" hidden="1" customHeight="1" x14ac:dyDescent="0.25">
      <c r="B308" s="113"/>
      <c r="C308" s="16" t="s">
        <v>337</v>
      </c>
      <c r="D308" s="17" t="s">
        <v>338</v>
      </c>
      <c r="E308" s="9" t="s">
        <v>339</v>
      </c>
      <c r="F308" s="23" t="s">
        <v>340</v>
      </c>
      <c r="G308" s="49" t="s">
        <v>52</v>
      </c>
      <c r="H308" s="44" t="s">
        <v>359</v>
      </c>
      <c r="I308" s="12" t="s">
        <v>1156</v>
      </c>
      <c r="J308" s="72"/>
      <c r="K308" s="60">
        <f t="shared" si="76"/>
        <v>0.54545454545454541</v>
      </c>
      <c r="L308" s="60">
        <v>0</v>
      </c>
    </row>
    <row r="309" spans="2:12" s="13" customFormat="1" ht="78" hidden="1" customHeight="1" x14ac:dyDescent="0.25">
      <c r="B309" s="113"/>
      <c r="C309" s="16" t="s">
        <v>337</v>
      </c>
      <c r="D309" s="17" t="s">
        <v>338</v>
      </c>
      <c r="E309" s="9" t="s">
        <v>339</v>
      </c>
      <c r="F309" s="23" t="s">
        <v>340</v>
      </c>
      <c r="G309" s="49" t="s">
        <v>54</v>
      </c>
      <c r="H309" s="44" t="s">
        <v>360</v>
      </c>
      <c r="I309" s="12" t="s">
        <v>1153</v>
      </c>
      <c r="J309" s="9" t="s">
        <v>1239</v>
      </c>
      <c r="K309" s="60">
        <f t="shared" ref="K309:K311" si="77">11/19</f>
        <v>0.57894736842105265</v>
      </c>
      <c r="L309" s="60">
        <f>2/3</f>
        <v>0.66666666666666663</v>
      </c>
    </row>
    <row r="310" spans="2:12" s="13" customFormat="1" ht="78" hidden="1" customHeight="1" x14ac:dyDescent="0.25">
      <c r="B310" s="113"/>
      <c r="C310" s="16" t="s">
        <v>337</v>
      </c>
      <c r="D310" s="17" t="s">
        <v>338</v>
      </c>
      <c r="E310" s="9" t="s">
        <v>339</v>
      </c>
      <c r="F310" s="23" t="s">
        <v>340</v>
      </c>
      <c r="G310" s="49" t="s">
        <v>54</v>
      </c>
      <c r="H310" s="44" t="s">
        <v>361</v>
      </c>
      <c r="I310" s="12" t="s">
        <v>1156</v>
      </c>
      <c r="J310" s="9" t="s">
        <v>1238</v>
      </c>
      <c r="K310" s="60">
        <f t="shared" si="77"/>
        <v>0.57894736842105265</v>
      </c>
      <c r="L310" s="60">
        <f t="shared" ref="L310:L311" si="78">2/3</f>
        <v>0.66666666666666663</v>
      </c>
    </row>
    <row r="311" spans="2:12" s="13" customFormat="1" ht="78" hidden="1" customHeight="1" x14ac:dyDescent="0.25">
      <c r="B311" s="113"/>
      <c r="C311" s="16" t="s">
        <v>337</v>
      </c>
      <c r="D311" s="17" t="s">
        <v>338</v>
      </c>
      <c r="E311" s="9" t="s">
        <v>339</v>
      </c>
      <c r="F311" s="23" t="s">
        <v>340</v>
      </c>
      <c r="G311" s="49" t="s">
        <v>54</v>
      </c>
      <c r="H311" s="44" t="s">
        <v>362</v>
      </c>
      <c r="I311" s="12" t="s">
        <v>1153</v>
      </c>
      <c r="J311" s="9" t="s">
        <v>1240</v>
      </c>
      <c r="K311" s="60">
        <f t="shared" si="77"/>
        <v>0.57894736842105265</v>
      </c>
      <c r="L311" s="60">
        <f t="shared" si="78"/>
        <v>0.66666666666666663</v>
      </c>
    </row>
    <row r="312" spans="2:12" s="13" customFormat="1" ht="78" hidden="1" customHeight="1" x14ac:dyDescent="0.25">
      <c r="B312" s="113"/>
      <c r="C312" s="16" t="s">
        <v>337</v>
      </c>
      <c r="D312" s="17" t="s">
        <v>338</v>
      </c>
      <c r="E312" s="9" t="s">
        <v>339</v>
      </c>
      <c r="F312" s="23" t="s">
        <v>340</v>
      </c>
      <c r="G312" s="49" t="s">
        <v>1124</v>
      </c>
      <c r="H312" s="44" t="s">
        <v>1121</v>
      </c>
      <c r="I312" s="12" t="s">
        <v>1156</v>
      </c>
      <c r="J312" s="9" t="s">
        <v>1374</v>
      </c>
      <c r="K312" s="65">
        <f t="shared" ref="K312:K314" si="79">7/21</f>
        <v>0.33333333333333331</v>
      </c>
      <c r="L312" s="60">
        <v>0</v>
      </c>
    </row>
    <row r="313" spans="2:12" s="13" customFormat="1" ht="78" hidden="1" customHeight="1" x14ac:dyDescent="0.25">
      <c r="B313" s="113"/>
      <c r="C313" s="16" t="s">
        <v>337</v>
      </c>
      <c r="D313" s="17" t="s">
        <v>338</v>
      </c>
      <c r="E313" s="9" t="s">
        <v>339</v>
      </c>
      <c r="F313" s="23" t="s">
        <v>340</v>
      </c>
      <c r="G313" s="49" t="s">
        <v>1124</v>
      </c>
      <c r="H313" s="44" t="s">
        <v>1122</v>
      </c>
      <c r="I313" s="12" t="s">
        <v>1153</v>
      </c>
      <c r="J313" s="9" t="s">
        <v>1375</v>
      </c>
      <c r="K313" s="65">
        <f t="shared" si="79"/>
        <v>0.33333333333333331</v>
      </c>
      <c r="L313" s="60">
        <f>2/3</f>
        <v>0.66666666666666663</v>
      </c>
    </row>
    <row r="314" spans="2:12" s="13" customFormat="1" ht="78" hidden="1" customHeight="1" x14ac:dyDescent="0.25">
      <c r="B314" s="113"/>
      <c r="C314" s="16" t="s">
        <v>337</v>
      </c>
      <c r="D314" s="17" t="s">
        <v>338</v>
      </c>
      <c r="E314" s="9" t="s">
        <v>339</v>
      </c>
      <c r="F314" s="23" t="s">
        <v>340</v>
      </c>
      <c r="G314" s="49" t="s">
        <v>1124</v>
      </c>
      <c r="H314" s="44" t="s">
        <v>1123</v>
      </c>
      <c r="I314" s="12" t="s">
        <v>1153</v>
      </c>
      <c r="J314" s="9" t="s">
        <v>1376</v>
      </c>
      <c r="K314" s="65">
        <f t="shared" si="79"/>
        <v>0.33333333333333331</v>
      </c>
      <c r="L314" s="60">
        <f>2/3</f>
        <v>0.66666666666666663</v>
      </c>
    </row>
    <row r="315" spans="2:12" s="13" customFormat="1" ht="78" hidden="1" customHeight="1" x14ac:dyDescent="0.25">
      <c r="B315" s="113"/>
      <c r="C315" s="7" t="s">
        <v>363</v>
      </c>
      <c r="D315" s="8" t="s">
        <v>364</v>
      </c>
      <c r="E315" s="9" t="s">
        <v>365</v>
      </c>
      <c r="F315" s="15" t="s">
        <v>366</v>
      </c>
      <c r="G315" s="49" t="s">
        <v>9</v>
      </c>
      <c r="H315" s="11" t="s">
        <v>367</v>
      </c>
      <c r="I315" s="12" t="s">
        <v>1153</v>
      </c>
      <c r="J315" s="25" t="s">
        <v>1760</v>
      </c>
      <c r="K315" s="60">
        <f t="shared" ref="K315:K316" si="80">12/18</f>
        <v>0.66666666666666663</v>
      </c>
      <c r="L315" s="60">
        <f>2/2</f>
        <v>1</v>
      </c>
    </row>
    <row r="316" spans="2:12" s="13" customFormat="1" ht="78" hidden="1" customHeight="1" x14ac:dyDescent="0.25">
      <c r="B316" s="113"/>
      <c r="C316" s="7" t="s">
        <v>363</v>
      </c>
      <c r="D316" s="8" t="s">
        <v>364</v>
      </c>
      <c r="E316" s="9" t="s">
        <v>365</v>
      </c>
      <c r="F316" s="15" t="s">
        <v>366</v>
      </c>
      <c r="G316" s="49" t="s">
        <v>9</v>
      </c>
      <c r="H316" s="11" t="s">
        <v>368</v>
      </c>
      <c r="I316" s="12" t="s">
        <v>1153</v>
      </c>
      <c r="J316" s="25" t="s">
        <v>1761</v>
      </c>
      <c r="K316" s="60">
        <f t="shared" si="80"/>
        <v>0.66666666666666663</v>
      </c>
      <c r="L316" s="60">
        <f>2/2</f>
        <v>1</v>
      </c>
    </row>
    <row r="317" spans="2:12" s="13" customFormat="1" ht="78" hidden="1" customHeight="1" x14ac:dyDescent="0.25">
      <c r="B317" s="113"/>
      <c r="C317" s="7" t="s">
        <v>363</v>
      </c>
      <c r="D317" s="8" t="s">
        <v>364</v>
      </c>
      <c r="E317" s="9" t="s">
        <v>365</v>
      </c>
      <c r="F317" s="15" t="s">
        <v>366</v>
      </c>
      <c r="G317" s="49" t="s">
        <v>63</v>
      </c>
      <c r="H317" s="41" t="s">
        <v>369</v>
      </c>
      <c r="I317" s="12" t="s">
        <v>1153</v>
      </c>
      <c r="J317" s="71" t="s">
        <v>1281</v>
      </c>
      <c r="K317" s="60">
        <f t="shared" ref="K317:K318" si="81">10/11</f>
        <v>0.90909090909090906</v>
      </c>
      <c r="L317" s="60">
        <f t="shared" ref="L317:L318" si="82">2/2</f>
        <v>1</v>
      </c>
    </row>
    <row r="318" spans="2:12" s="13" customFormat="1" ht="78" hidden="1" customHeight="1" x14ac:dyDescent="0.25">
      <c r="B318" s="113"/>
      <c r="C318" s="7" t="s">
        <v>363</v>
      </c>
      <c r="D318" s="8" t="s">
        <v>364</v>
      </c>
      <c r="E318" s="9" t="s">
        <v>365</v>
      </c>
      <c r="F318" s="15" t="s">
        <v>366</v>
      </c>
      <c r="G318" s="49" t="s">
        <v>63</v>
      </c>
      <c r="H318" s="41" t="s">
        <v>369</v>
      </c>
      <c r="I318" s="12" t="s">
        <v>1153</v>
      </c>
      <c r="J318" s="71" t="s">
        <v>1281</v>
      </c>
      <c r="K318" s="60">
        <f t="shared" si="81"/>
        <v>0.90909090909090906</v>
      </c>
      <c r="L318" s="60">
        <f t="shared" si="82"/>
        <v>1</v>
      </c>
    </row>
    <row r="319" spans="2:12" s="13" customFormat="1" ht="78" hidden="1" customHeight="1" x14ac:dyDescent="0.25">
      <c r="B319" s="113"/>
      <c r="C319" s="7" t="s">
        <v>363</v>
      </c>
      <c r="D319" s="8" t="s">
        <v>364</v>
      </c>
      <c r="E319" s="9" t="s">
        <v>365</v>
      </c>
      <c r="F319" s="15" t="s">
        <v>366</v>
      </c>
      <c r="G319" s="49" t="s">
        <v>20</v>
      </c>
      <c r="H319" s="14" t="s">
        <v>370</v>
      </c>
      <c r="I319" s="12" t="s">
        <v>1156</v>
      </c>
      <c r="J319" s="9" t="s">
        <v>1606</v>
      </c>
      <c r="K319" s="60">
        <f>6/10</f>
        <v>0.6</v>
      </c>
      <c r="L319" s="60">
        <v>0</v>
      </c>
    </row>
    <row r="320" spans="2:12" s="13" customFormat="1" ht="78" hidden="1" customHeight="1" x14ac:dyDescent="0.25">
      <c r="B320" s="113"/>
      <c r="C320" s="7" t="s">
        <v>363</v>
      </c>
      <c r="D320" s="8" t="s">
        <v>364</v>
      </c>
      <c r="E320" s="9" t="s">
        <v>365</v>
      </c>
      <c r="F320" s="15" t="s">
        <v>366</v>
      </c>
      <c r="G320" s="49" t="s">
        <v>23</v>
      </c>
      <c r="H320" s="14" t="s">
        <v>371</v>
      </c>
      <c r="I320" s="12" t="s">
        <v>1153</v>
      </c>
      <c r="J320" s="71" t="s">
        <v>1724</v>
      </c>
      <c r="K320" s="60">
        <f t="shared" ref="K320:K321" si="83">21/22</f>
        <v>0.95454545454545459</v>
      </c>
      <c r="L320" s="60">
        <f>2/2</f>
        <v>1</v>
      </c>
    </row>
    <row r="321" spans="2:12" s="13" customFormat="1" ht="78" hidden="1" customHeight="1" x14ac:dyDescent="0.25">
      <c r="B321" s="113"/>
      <c r="C321" s="7" t="s">
        <v>363</v>
      </c>
      <c r="D321" s="8" t="s">
        <v>364</v>
      </c>
      <c r="E321" s="9" t="s">
        <v>365</v>
      </c>
      <c r="F321" s="15" t="s">
        <v>366</v>
      </c>
      <c r="G321" s="49" t="s">
        <v>23</v>
      </c>
      <c r="H321" s="14" t="s">
        <v>344</v>
      </c>
      <c r="I321" s="12" t="s">
        <v>1153</v>
      </c>
      <c r="J321" s="71" t="s">
        <v>1725</v>
      </c>
      <c r="K321" s="60">
        <f t="shared" si="83"/>
        <v>0.95454545454545459</v>
      </c>
      <c r="L321" s="60">
        <f>2/2</f>
        <v>1</v>
      </c>
    </row>
    <row r="322" spans="2:12" s="13" customFormat="1" ht="78" hidden="1" customHeight="1" x14ac:dyDescent="0.25">
      <c r="B322" s="113"/>
      <c r="C322" s="7" t="s">
        <v>363</v>
      </c>
      <c r="D322" s="8" t="s">
        <v>364</v>
      </c>
      <c r="E322" s="9" t="s">
        <v>365</v>
      </c>
      <c r="F322" s="15" t="s">
        <v>366</v>
      </c>
      <c r="G322" s="49" t="s">
        <v>68</v>
      </c>
      <c r="H322" s="14" t="s">
        <v>372</v>
      </c>
      <c r="I322" s="12" t="s">
        <v>1156</v>
      </c>
      <c r="J322" s="9" t="s">
        <v>1504</v>
      </c>
      <c r="K322" s="60">
        <f>5/11</f>
        <v>0.45454545454545453</v>
      </c>
      <c r="L322" s="60">
        <v>0</v>
      </c>
    </row>
    <row r="323" spans="2:12" s="13" customFormat="1" ht="78" hidden="1" customHeight="1" x14ac:dyDescent="0.25">
      <c r="B323" s="113"/>
      <c r="C323" s="7" t="s">
        <v>363</v>
      </c>
      <c r="D323" s="8" t="s">
        <v>364</v>
      </c>
      <c r="E323" s="9" t="s">
        <v>365</v>
      </c>
      <c r="F323" s="15" t="s">
        <v>366</v>
      </c>
      <c r="G323" s="49" t="s">
        <v>26</v>
      </c>
      <c r="H323" s="14" t="s">
        <v>373</v>
      </c>
      <c r="I323" s="12" t="s">
        <v>1153</v>
      </c>
      <c r="J323" s="67" t="s">
        <v>1444</v>
      </c>
      <c r="K323" s="60">
        <f t="shared" ref="K323:K324" si="84">15/23</f>
        <v>0.65217391304347827</v>
      </c>
      <c r="L323" s="60">
        <f>2/2</f>
        <v>1</v>
      </c>
    </row>
    <row r="324" spans="2:12" s="13" customFormat="1" ht="78" hidden="1" customHeight="1" x14ac:dyDescent="0.25">
      <c r="B324" s="113"/>
      <c r="C324" s="7" t="s">
        <v>363</v>
      </c>
      <c r="D324" s="8" t="s">
        <v>364</v>
      </c>
      <c r="E324" s="9" t="s">
        <v>365</v>
      </c>
      <c r="F324" s="15" t="s">
        <v>366</v>
      </c>
      <c r="G324" s="49" t="s">
        <v>26</v>
      </c>
      <c r="H324" s="14" t="s">
        <v>374</v>
      </c>
      <c r="I324" s="12" t="s">
        <v>1153</v>
      </c>
      <c r="J324" s="67" t="s">
        <v>1445</v>
      </c>
      <c r="K324" s="60">
        <f t="shared" si="84"/>
        <v>0.65217391304347827</v>
      </c>
      <c r="L324" s="60">
        <f>2/2</f>
        <v>1</v>
      </c>
    </row>
    <row r="325" spans="2:12" s="13" customFormat="1" ht="78" hidden="1" customHeight="1" x14ac:dyDescent="0.25">
      <c r="B325" s="113"/>
      <c r="C325" s="7" t="s">
        <v>363</v>
      </c>
      <c r="D325" s="8" t="s">
        <v>364</v>
      </c>
      <c r="E325" s="9" t="s">
        <v>365</v>
      </c>
      <c r="F325" s="15" t="s">
        <v>366</v>
      </c>
      <c r="G325" s="49" t="s">
        <v>74</v>
      </c>
      <c r="H325" s="14" t="s">
        <v>375</v>
      </c>
      <c r="I325" s="12" t="s">
        <v>1153</v>
      </c>
      <c r="J325" s="75" t="s">
        <v>1301</v>
      </c>
      <c r="K325" s="60">
        <f>8/9</f>
        <v>0.88888888888888884</v>
      </c>
      <c r="L325" s="60">
        <f>2/2</f>
        <v>1</v>
      </c>
    </row>
    <row r="326" spans="2:12" s="13" customFormat="1" ht="78" hidden="1" customHeight="1" x14ac:dyDescent="0.25">
      <c r="B326" s="113"/>
      <c r="C326" s="7" t="s">
        <v>363</v>
      </c>
      <c r="D326" s="8" t="s">
        <v>364</v>
      </c>
      <c r="E326" s="9" t="s">
        <v>365</v>
      </c>
      <c r="F326" s="15" t="s">
        <v>366</v>
      </c>
      <c r="G326" s="49" t="s">
        <v>29</v>
      </c>
      <c r="H326" s="14" t="s">
        <v>349</v>
      </c>
      <c r="I326" s="12" t="s">
        <v>1153</v>
      </c>
      <c r="J326" s="9" t="s">
        <v>1522</v>
      </c>
      <c r="K326" s="60">
        <f>3/7</f>
        <v>0.42857142857142855</v>
      </c>
    </row>
    <row r="327" spans="2:12" s="13" customFormat="1" ht="78" hidden="1" customHeight="1" x14ac:dyDescent="0.25">
      <c r="B327" s="113"/>
      <c r="C327" s="7" t="s">
        <v>363</v>
      </c>
      <c r="D327" s="8" t="s">
        <v>364</v>
      </c>
      <c r="E327" s="9" t="s">
        <v>365</v>
      </c>
      <c r="F327" s="15" t="s">
        <v>366</v>
      </c>
      <c r="G327" s="49" t="s">
        <v>31</v>
      </c>
      <c r="H327" s="14" t="s">
        <v>376</v>
      </c>
      <c r="I327" s="12" t="s">
        <v>1153</v>
      </c>
      <c r="J327" s="8"/>
      <c r="K327" s="60">
        <f>8/9</f>
        <v>0.88888888888888884</v>
      </c>
    </row>
    <row r="328" spans="2:12" s="13" customFormat="1" ht="78" hidden="1" customHeight="1" x14ac:dyDescent="0.25">
      <c r="B328" s="113"/>
      <c r="C328" s="7" t="s">
        <v>363</v>
      </c>
      <c r="D328" s="8" t="s">
        <v>364</v>
      </c>
      <c r="E328" s="9" t="s">
        <v>365</v>
      </c>
      <c r="F328" s="15" t="s">
        <v>366</v>
      </c>
      <c r="G328" s="49" t="s">
        <v>33</v>
      </c>
      <c r="H328" s="14" t="s">
        <v>377</v>
      </c>
      <c r="I328" s="12" t="s">
        <v>1153</v>
      </c>
      <c r="J328" s="71" t="s">
        <v>1174</v>
      </c>
      <c r="K328" s="60">
        <f t="shared" ref="K328:K329" si="85">10/17</f>
        <v>0.58823529411764708</v>
      </c>
      <c r="L328" s="60">
        <f>1/2</f>
        <v>0.5</v>
      </c>
    </row>
    <row r="329" spans="2:12" s="13" customFormat="1" ht="78" hidden="1" customHeight="1" x14ac:dyDescent="0.25">
      <c r="B329" s="113"/>
      <c r="C329" s="7" t="s">
        <v>363</v>
      </c>
      <c r="D329" s="8" t="s">
        <v>364</v>
      </c>
      <c r="E329" s="9" t="s">
        <v>365</v>
      </c>
      <c r="F329" s="15" t="s">
        <v>366</v>
      </c>
      <c r="G329" s="49" t="s">
        <v>33</v>
      </c>
      <c r="H329" s="14" t="s">
        <v>378</v>
      </c>
      <c r="I329" s="12" t="s">
        <v>1156</v>
      </c>
      <c r="J329" s="71" t="s">
        <v>1175</v>
      </c>
      <c r="K329" s="60">
        <f t="shared" si="85"/>
        <v>0.58823529411764708</v>
      </c>
      <c r="L329" s="60">
        <f>1/2</f>
        <v>0.5</v>
      </c>
    </row>
    <row r="330" spans="2:12" s="13" customFormat="1" ht="78" hidden="1" customHeight="1" x14ac:dyDescent="0.25">
      <c r="B330" s="113"/>
      <c r="C330" s="7" t="s">
        <v>363</v>
      </c>
      <c r="D330" s="8" t="s">
        <v>364</v>
      </c>
      <c r="E330" s="9" t="s">
        <v>365</v>
      </c>
      <c r="F330" s="15" t="s">
        <v>366</v>
      </c>
      <c r="G330" s="49" t="s">
        <v>37</v>
      </c>
      <c r="H330" s="14" t="s">
        <v>379</v>
      </c>
      <c r="I330" s="12" t="s">
        <v>1156</v>
      </c>
      <c r="J330" s="9"/>
      <c r="K330" s="60">
        <v>0</v>
      </c>
    </row>
    <row r="331" spans="2:12" s="13" customFormat="1" ht="78" hidden="1" customHeight="1" x14ac:dyDescent="0.25">
      <c r="B331" s="113"/>
      <c r="C331" s="7" t="s">
        <v>363</v>
      </c>
      <c r="D331" s="8" t="s">
        <v>364</v>
      </c>
      <c r="E331" s="9" t="s">
        <v>365</v>
      </c>
      <c r="F331" s="15" t="s">
        <v>366</v>
      </c>
      <c r="G331" s="49" t="s">
        <v>380</v>
      </c>
      <c r="H331" s="14" t="s">
        <v>381</v>
      </c>
      <c r="I331" s="12"/>
      <c r="J331" s="72"/>
      <c r="K331" s="60"/>
    </row>
    <row r="332" spans="2:12" s="13" customFormat="1" ht="78" hidden="1" customHeight="1" x14ac:dyDescent="0.25">
      <c r="B332" s="113"/>
      <c r="C332" s="7" t="s">
        <v>363</v>
      </c>
      <c r="D332" s="8" t="s">
        <v>364</v>
      </c>
      <c r="E332" s="9" t="s">
        <v>365</v>
      </c>
      <c r="F332" s="15" t="s">
        <v>366</v>
      </c>
      <c r="G332" s="49" t="s">
        <v>380</v>
      </c>
      <c r="H332" s="14" t="s">
        <v>382</v>
      </c>
      <c r="I332" s="12"/>
      <c r="J332" s="72"/>
      <c r="K332" s="60"/>
    </row>
    <row r="333" spans="2:12" s="13" customFormat="1" ht="78" hidden="1" customHeight="1" x14ac:dyDescent="0.25">
      <c r="B333" s="113"/>
      <c r="C333" s="7" t="s">
        <v>363</v>
      </c>
      <c r="D333" s="8" t="s">
        <v>364</v>
      </c>
      <c r="E333" s="9" t="s">
        <v>365</v>
      </c>
      <c r="F333" s="15" t="s">
        <v>366</v>
      </c>
      <c r="G333" s="49" t="s">
        <v>181</v>
      </c>
      <c r="H333" s="14" t="s">
        <v>383</v>
      </c>
      <c r="I333" s="12" t="s">
        <v>1156</v>
      </c>
      <c r="J333" s="9" t="s">
        <v>1475</v>
      </c>
      <c r="K333" s="60">
        <f>1/7</f>
        <v>0.14285714285714285</v>
      </c>
      <c r="L333" s="16">
        <v>0</v>
      </c>
    </row>
    <row r="334" spans="2:12" s="13" customFormat="1" ht="78" hidden="1" customHeight="1" x14ac:dyDescent="0.25">
      <c r="B334" s="113"/>
      <c r="C334" s="7" t="s">
        <v>363</v>
      </c>
      <c r="D334" s="8" t="s">
        <v>364</v>
      </c>
      <c r="E334" s="9" t="s">
        <v>365</v>
      </c>
      <c r="F334" s="15" t="s">
        <v>366</v>
      </c>
      <c r="G334" s="49" t="s">
        <v>40</v>
      </c>
      <c r="H334" s="14" t="s">
        <v>384</v>
      </c>
      <c r="I334" s="52" t="s">
        <v>1156</v>
      </c>
      <c r="J334" s="9" t="s">
        <v>1212</v>
      </c>
      <c r="K334" s="60">
        <f>2/5</f>
        <v>0.4</v>
      </c>
      <c r="L334" s="60">
        <v>0</v>
      </c>
    </row>
    <row r="335" spans="2:12" s="13" customFormat="1" ht="78" hidden="1" customHeight="1" x14ac:dyDescent="0.25">
      <c r="B335" s="113"/>
      <c r="C335" s="7" t="s">
        <v>363</v>
      </c>
      <c r="D335" s="8" t="s">
        <v>364</v>
      </c>
      <c r="E335" s="9" t="s">
        <v>365</v>
      </c>
      <c r="F335" s="15" t="s">
        <v>366</v>
      </c>
      <c r="G335" s="49" t="s">
        <v>56</v>
      </c>
      <c r="H335" s="14" t="s">
        <v>385</v>
      </c>
      <c r="I335" s="12" t="s">
        <v>1153</v>
      </c>
      <c r="J335" s="8">
        <v>1</v>
      </c>
      <c r="K335" s="60">
        <f>7/9</f>
        <v>0.77777777777777779</v>
      </c>
      <c r="L335" s="60">
        <f>1/1</f>
        <v>1</v>
      </c>
    </row>
    <row r="336" spans="2:12" s="13" customFormat="1" ht="78" hidden="1" customHeight="1" x14ac:dyDescent="0.25">
      <c r="B336" s="113"/>
      <c r="C336" s="7" t="s">
        <v>363</v>
      </c>
      <c r="D336" s="8" t="s">
        <v>364</v>
      </c>
      <c r="E336" s="9" t="s">
        <v>365</v>
      </c>
      <c r="F336" s="15" t="s">
        <v>366</v>
      </c>
      <c r="G336" s="49" t="s">
        <v>42</v>
      </c>
      <c r="H336" s="14" t="s">
        <v>386</v>
      </c>
      <c r="I336" s="12" t="s">
        <v>1153</v>
      </c>
      <c r="J336" s="71" t="s">
        <v>1565</v>
      </c>
      <c r="K336" s="60">
        <f>16/18</f>
        <v>0.88888888888888884</v>
      </c>
    </row>
    <row r="337" spans="2:18" s="13" customFormat="1" ht="78" hidden="1" customHeight="1" x14ac:dyDescent="0.25">
      <c r="B337" s="113"/>
      <c r="C337" s="7" t="s">
        <v>363</v>
      </c>
      <c r="D337" s="8" t="s">
        <v>364</v>
      </c>
      <c r="E337" s="9" t="s">
        <v>365</v>
      </c>
      <c r="F337" s="15" t="s">
        <v>366</v>
      </c>
      <c r="G337" s="49" t="s">
        <v>44</v>
      </c>
      <c r="H337" s="14" t="s">
        <v>371</v>
      </c>
      <c r="I337" s="12" t="s">
        <v>1153</v>
      </c>
      <c r="J337" s="9" t="s">
        <v>1403</v>
      </c>
      <c r="K337" s="60">
        <f t="shared" ref="K337:K338" si="86">14/19</f>
        <v>0.73684210526315785</v>
      </c>
    </row>
    <row r="338" spans="2:18" s="13" customFormat="1" ht="78" hidden="1" customHeight="1" x14ac:dyDescent="0.25">
      <c r="B338" s="113"/>
      <c r="C338" s="7" t="s">
        <v>363</v>
      </c>
      <c r="D338" s="8" t="s">
        <v>364</v>
      </c>
      <c r="E338" s="9" t="s">
        <v>365</v>
      </c>
      <c r="F338" s="15" t="s">
        <v>366</v>
      </c>
      <c r="G338" s="49" t="s">
        <v>44</v>
      </c>
      <c r="H338" s="14" t="s">
        <v>344</v>
      </c>
      <c r="I338" s="12" t="s">
        <v>1153</v>
      </c>
      <c r="J338" s="9" t="s">
        <v>1402</v>
      </c>
      <c r="K338" s="60">
        <f t="shared" si="86"/>
        <v>0.73684210526315785</v>
      </c>
    </row>
    <row r="339" spans="2:18" s="13" customFormat="1" ht="78" hidden="1" customHeight="1" x14ac:dyDescent="0.25">
      <c r="B339" s="113"/>
      <c r="C339" s="7" t="s">
        <v>363</v>
      </c>
      <c r="D339" s="8" t="s">
        <v>364</v>
      </c>
      <c r="E339" s="9" t="s">
        <v>365</v>
      </c>
      <c r="F339" s="15" t="s">
        <v>366</v>
      </c>
      <c r="G339" s="49" t="s">
        <v>85</v>
      </c>
      <c r="H339" s="14" t="s">
        <v>387</v>
      </c>
      <c r="I339" s="12" t="s">
        <v>1153</v>
      </c>
      <c r="J339" s="9" t="s">
        <v>1629</v>
      </c>
      <c r="K339" s="60">
        <f>7/9</f>
        <v>0.77777777777777779</v>
      </c>
    </row>
    <row r="340" spans="2:18" s="13" customFormat="1" ht="78" hidden="1" customHeight="1" x14ac:dyDescent="0.25">
      <c r="B340" s="113"/>
      <c r="C340" s="7" t="s">
        <v>363</v>
      </c>
      <c r="D340" s="8" t="s">
        <v>364</v>
      </c>
      <c r="E340" s="9" t="s">
        <v>365</v>
      </c>
      <c r="F340" s="15" t="s">
        <v>366</v>
      </c>
      <c r="G340" s="49" t="s">
        <v>46</v>
      </c>
      <c r="H340" s="14" t="s">
        <v>388</v>
      </c>
      <c r="I340" s="12" t="s">
        <v>1153</v>
      </c>
      <c r="J340" s="71" t="s">
        <v>1682</v>
      </c>
      <c r="K340" s="60">
        <f t="shared" ref="K340:K341" si="87">14/19</f>
        <v>0.73684210526315785</v>
      </c>
    </row>
    <row r="341" spans="2:18" s="13" customFormat="1" ht="78" hidden="1" customHeight="1" x14ac:dyDescent="0.25">
      <c r="B341" s="113"/>
      <c r="C341" s="7" t="s">
        <v>363</v>
      </c>
      <c r="D341" s="8" t="s">
        <v>364</v>
      </c>
      <c r="E341" s="9" t="s">
        <v>365</v>
      </c>
      <c r="F341" s="15" t="s">
        <v>366</v>
      </c>
      <c r="G341" s="49" t="s">
        <v>46</v>
      </c>
      <c r="H341" s="14" t="s">
        <v>389</v>
      </c>
      <c r="I341" s="12" t="s">
        <v>1153</v>
      </c>
      <c r="J341" s="71" t="s">
        <v>1683</v>
      </c>
      <c r="K341" s="60">
        <f t="shared" si="87"/>
        <v>0.73684210526315785</v>
      </c>
    </row>
    <row r="342" spans="2:18" s="13" customFormat="1" ht="78" hidden="1" customHeight="1" x14ac:dyDescent="0.25">
      <c r="B342" s="113"/>
      <c r="C342" s="7" t="s">
        <v>363</v>
      </c>
      <c r="D342" s="8" t="s">
        <v>364</v>
      </c>
      <c r="E342" s="9" t="s">
        <v>365</v>
      </c>
      <c r="F342" s="15" t="s">
        <v>366</v>
      </c>
      <c r="G342" s="49" t="s">
        <v>52</v>
      </c>
      <c r="H342" s="14" t="s">
        <v>390</v>
      </c>
      <c r="I342" s="12" t="s">
        <v>1156</v>
      </c>
      <c r="J342" s="71" t="s">
        <v>1812</v>
      </c>
      <c r="K342" s="60">
        <f>6/11</f>
        <v>0.54545454545454541</v>
      </c>
    </row>
    <row r="343" spans="2:18" s="13" customFormat="1" ht="78" hidden="1" customHeight="1" x14ac:dyDescent="0.25">
      <c r="B343" s="113"/>
      <c r="C343" s="7" t="s">
        <v>363</v>
      </c>
      <c r="D343" s="8" t="s">
        <v>364</v>
      </c>
      <c r="E343" s="9" t="s">
        <v>365</v>
      </c>
      <c r="F343" s="15" t="s">
        <v>366</v>
      </c>
      <c r="G343" s="49" t="s">
        <v>54</v>
      </c>
      <c r="H343" s="14" t="s">
        <v>360</v>
      </c>
      <c r="I343" s="12" t="s">
        <v>1153</v>
      </c>
      <c r="J343" s="9" t="s">
        <v>1241</v>
      </c>
      <c r="K343" s="60">
        <f t="shared" ref="K343:K345" si="88">11/19</f>
        <v>0.57894736842105265</v>
      </c>
      <c r="L343" s="60">
        <f t="shared" ref="L343:L345" si="89">2/3</f>
        <v>0.66666666666666663</v>
      </c>
    </row>
    <row r="344" spans="2:18" s="13" customFormat="1" ht="78" hidden="1" customHeight="1" x14ac:dyDescent="0.25">
      <c r="B344" s="113"/>
      <c r="C344" s="7" t="s">
        <v>363</v>
      </c>
      <c r="D344" s="8" t="s">
        <v>364</v>
      </c>
      <c r="E344" s="9" t="s">
        <v>365</v>
      </c>
      <c r="F344" s="15" t="s">
        <v>366</v>
      </c>
      <c r="G344" s="49" t="s">
        <v>54</v>
      </c>
      <c r="H344" s="14" t="s">
        <v>361</v>
      </c>
      <c r="I344" s="12" t="s">
        <v>1156</v>
      </c>
      <c r="J344" s="9" t="s">
        <v>1242</v>
      </c>
      <c r="K344" s="60">
        <f t="shared" si="88"/>
        <v>0.57894736842105265</v>
      </c>
      <c r="L344" s="60">
        <f t="shared" si="89"/>
        <v>0.66666666666666663</v>
      </c>
    </row>
    <row r="345" spans="2:18" s="13" customFormat="1" ht="78" hidden="1" customHeight="1" x14ac:dyDescent="0.25">
      <c r="B345" s="113"/>
      <c r="C345" s="7" t="s">
        <v>363</v>
      </c>
      <c r="D345" s="8" t="s">
        <v>364</v>
      </c>
      <c r="E345" s="9" t="s">
        <v>365</v>
      </c>
      <c r="F345" s="15" t="s">
        <v>366</v>
      </c>
      <c r="G345" s="49" t="s">
        <v>54</v>
      </c>
      <c r="H345" s="14" t="s">
        <v>391</v>
      </c>
      <c r="I345" s="12" t="s">
        <v>1153</v>
      </c>
      <c r="J345" s="9" t="s">
        <v>1243</v>
      </c>
      <c r="K345" s="60">
        <f t="shared" si="88"/>
        <v>0.57894736842105265</v>
      </c>
      <c r="L345" s="60">
        <f t="shared" si="89"/>
        <v>0.66666666666666663</v>
      </c>
    </row>
    <row r="346" spans="2:18" s="13" customFormat="1" ht="78" hidden="1" customHeight="1" x14ac:dyDescent="0.25">
      <c r="B346" s="113"/>
      <c r="C346" s="7" t="s">
        <v>363</v>
      </c>
      <c r="D346" s="8" t="s">
        <v>364</v>
      </c>
      <c r="E346" s="9" t="s">
        <v>365</v>
      </c>
      <c r="F346" s="15" t="s">
        <v>366</v>
      </c>
      <c r="G346" s="49" t="s">
        <v>1071</v>
      </c>
      <c r="H346" s="14" t="s">
        <v>1088</v>
      </c>
      <c r="I346" s="12" t="s">
        <v>1156</v>
      </c>
      <c r="J346" s="9" t="s">
        <v>1331</v>
      </c>
      <c r="K346" s="95">
        <f t="shared" ref="K346:K347" si="90">7/18</f>
        <v>0.3888888888888889</v>
      </c>
      <c r="L346" s="13">
        <v>0</v>
      </c>
      <c r="M346" s="37"/>
      <c r="N346" s="37"/>
      <c r="O346" s="37"/>
      <c r="P346" s="37"/>
      <c r="Q346" s="37"/>
      <c r="R346" s="37"/>
    </row>
    <row r="347" spans="2:18" s="13" customFormat="1" ht="78" hidden="1" customHeight="1" x14ac:dyDescent="0.25">
      <c r="B347" s="113"/>
      <c r="C347" s="7" t="s">
        <v>363</v>
      </c>
      <c r="D347" s="8" t="s">
        <v>364</v>
      </c>
      <c r="E347" s="9" t="s">
        <v>365</v>
      </c>
      <c r="F347" s="15" t="s">
        <v>366</v>
      </c>
      <c r="G347" s="49" t="s">
        <v>1071</v>
      </c>
      <c r="H347" s="14" t="s">
        <v>1089</v>
      </c>
      <c r="I347" s="12" t="s">
        <v>1156</v>
      </c>
      <c r="J347" s="9" t="s">
        <v>1332</v>
      </c>
      <c r="K347" s="95">
        <f t="shared" si="90"/>
        <v>0.3888888888888889</v>
      </c>
      <c r="L347" s="13">
        <v>0</v>
      </c>
      <c r="M347" s="37"/>
      <c r="N347" s="37"/>
      <c r="O347" s="37"/>
      <c r="P347" s="37"/>
      <c r="Q347" s="37"/>
      <c r="R347" s="37"/>
    </row>
    <row r="348" spans="2:18" s="13" customFormat="1" ht="78" hidden="1" customHeight="1" x14ac:dyDescent="0.25">
      <c r="B348" s="113"/>
      <c r="C348" s="7" t="s">
        <v>363</v>
      </c>
      <c r="D348" s="8" t="s">
        <v>364</v>
      </c>
      <c r="E348" s="9" t="s">
        <v>365</v>
      </c>
      <c r="F348" s="15" t="s">
        <v>366</v>
      </c>
      <c r="G348" s="49" t="s">
        <v>1124</v>
      </c>
      <c r="H348" s="14" t="s">
        <v>1121</v>
      </c>
      <c r="I348" s="12" t="s">
        <v>1156</v>
      </c>
      <c r="J348" s="9" t="s">
        <v>1374</v>
      </c>
      <c r="K348" s="65">
        <f t="shared" ref="K348:K350" si="91">7/21</f>
        <v>0.33333333333333331</v>
      </c>
      <c r="M348" s="37"/>
      <c r="N348" s="37">
        <v>14</v>
      </c>
      <c r="O348" s="37"/>
      <c r="P348" s="37"/>
      <c r="Q348" s="37"/>
      <c r="R348" s="37"/>
    </row>
    <row r="349" spans="2:18" s="13" customFormat="1" ht="78" hidden="1" customHeight="1" x14ac:dyDescent="0.25">
      <c r="B349" s="113"/>
      <c r="C349" s="7" t="s">
        <v>363</v>
      </c>
      <c r="D349" s="8" t="s">
        <v>364</v>
      </c>
      <c r="E349" s="9" t="s">
        <v>365</v>
      </c>
      <c r="F349" s="15" t="s">
        <v>366</v>
      </c>
      <c r="G349" s="49" t="s">
        <v>1124</v>
      </c>
      <c r="H349" s="14" t="s">
        <v>1122</v>
      </c>
      <c r="I349" s="12" t="s">
        <v>1153</v>
      </c>
      <c r="J349" s="9" t="s">
        <v>1375</v>
      </c>
      <c r="K349" s="65">
        <f t="shared" si="91"/>
        <v>0.33333333333333331</v>
      </c>
      <c r="M349" s="37"/>
      <c r="N349" s="37"/>
      <c r="O349" s="37"/>
      <c r="P349" s="37"/>
      <c r="Q349" s="37"/>
      <c r="R349" s="37"/>
    </row>
    <row r="350" spans="2:18" s="13" customFormat="1" ht="78" hidden="1" customHeight="1" x14ac:dyDescent="0.25">
      <c r="B350" s="113"/>
      <c r="C350" s="7" t="s">
        <v>363</v>
      </c>
      <c r="D350" s="8" t="s">
        <v>364</v>
      </c>
      <c r="E350" s="9" t="s">
        <v>365</v>
      </c>
      <c r="F350" s="15" t="s">
        <v>366</v>
      </c>
      <c r="G350" s="49" t="s">
        <v>1124</v>
      </c>
      <c r="H350" s="14" t="s">
        <v>1123</v>
      </c>
      <c r="I350" s="12" t="s">
        <v>1153</v>
      </c>
      <c r="J350" s="9" t="s">
        <v>1376</v>
      </c>
      <c r="K350" s="65">
        <f t="shared" si="91"/>
        <v>0.33333333333333331</v>
      </c>
      <c r="M350" s="37"/>
      <c r="N350" s="37"/>
      <c r="O350" s="37"/>
      <c r="P350" s="37"/>
      <c r="Q350" s="37"/>
      <c r="R350" s="37"/>
    </row>
    <row r="351" spans="2:18" s="13" customFormat="1" ht="78" hidden="1" customHeight="1" x14ac:dyDescent="0.25">
      <c r="B351" s="111" t="s">
        <v>1795</v>
      </c>
      <c r="C351" s="7" t="s">
        <v>392</v>
      </c>
      <c r="D351" s="8"/>
      <c r="E351" s="9" t="s">
        <v>393</v>
      </c>
      <c r="F351" s="15" t="s">
        <v>394</v>
      </c>
      <c r="G351" s="49" t="s">
        <v>9</v>
      </c>
      <c r="H351" s="24" t="s">
        <v>395</v>
      </c>
      <c r="I351" s="12" t="s">
        <v>1156</v>
      </c>
      <c r="J351" s="25" t="s">
        <v>1762</v>
      </c>
      <c r="K351" s="60">
        <f>15/20</f>
        <v>0.75</v>
      </c>
    </row>
    <row r="352" spans="2:18" s="13" customFormat="1" ht="78" hidden="1" customHeight="1" x14ac:dyDescent="0.25">
      <c r="B352" s="111"/>
      <c r="C352" s="7" t="s">
        <v>392</v>
      </c>
      <c r="D352" s="8"/>
      <c r="E352" s="9" t="s">
        <v>393</v>
      </c>
      <c r="F352" s="15" t="s">
        <v>396</v>
      </c>
      <c r="G352" s="49" t="s">
        <v>9</v>
      </c>
      <c r="H352" s="11" t="s">
        <v>397</v>
      </c>
      <c r="I352" s="12" t="s">
        <v>1153</v>
      </c>
      <c r="J352" s="25" t="s">
        <v>1763</v>
      </c>
      <c r="K352" s="60">
        <f t="shared" ref="K352:K353" si="92">15/20</f>
        <v>0.75</v>
      </c>
    </row>
    <row r="353" spans="2:12" s="13" customFormat="1" ht="78" hidden="1" customHeight="1" x14ac:dyDescent="0.25">
      <c r="B353" s="111"/>
      <c r="C353" s="7" t="s">
        <v>392</v>
      </c>
      <c r="D353" s="8"/>
      <c r="E353" s="9" t="s">
        <v>393</v>
      </c>
      <c r="F353" s="15" t="s">
        <v>396</v>
      </c>
      <c r="G353" s="49" t="s">
        <v>9</v>
      </c>
      <c r="H353" s="11" t="s">
        <v>398</v>
      </c>
      <c r="I353" s="12" t="s">
        <v>1153</v>
      </c>
      <c r="J353" s="25" t="s">
        <v>1764</v>
      </c>
      <c r="K353" s="60">
        <f t="shared" si="92"/>
        <v>0.75</v>
      </c>
    </row>
    <row r="354" spans="2:12" s="13" customFormat="1" ht="78" hidden="1" customHeight="1" x14ac:dyDescent="0.25">
      <c r="B354" s="111"/>
      <c r="C354" s="7" t="s">
        <v>392</v>
      </c>
      <c r="D354" s="8"/>
      <c r="E354" s="9" t="s">
        <v>393</v>
      </c>
      <c r="F354" s="15" t="s">
        <v>396</v>
      </c>
      <c r="G354" s="49" t="s">
        <v>63</v>
      </c>
      <c r="H354" s="46" t="s">
        <v>399</v>
      </c>
      <c r="I354" s="12" t="s">
        <v>1156</v>
      </c>
      <c r="J354" s="71" t="s">
        <v>1282</v>
      </c>
      <c r="K354" s="60">
        <f>7/12</f>
        <v>0.58333333333333337</v>
      </c>
    </row>
    <row r="355" spans="2:12" s="13" customFormat="1" ht="78" hidden="1" customHeight="1" x14ac:dyDescent="0.25">
      <c r="B355" s="111"/>
      <c r="C355" s="7" t="s">
        <v>392</v>
      </c>
      <c r="D355" s="8"/>
      <c r="E355" s="9" t="s">
        <v>393</v>
      </c>
      <c r="F355" s="15" t="s">
        <v>396</v>
      </c>
      <c r="G355" s="49" t="s">
        <v>63</v>
      </c>
      <c r="H355" s="46" t="s">
        <v>400</v>
      </c>
      <c r="I355" s="12" t="s">
        <v>1156</v>
      </c>
      <c r="J355" s="71" t="s">
        <v>1282</v>
      </c>
      <c r="K355" s="60">
        <f>7/12</f>
        <v>0.58333333333333337</v>
      </c>
    </row>
    <row r="356" spans="2:12" s="13" customFormat="1" ht="140.25" hidden="1" customHeight="1" x14ac:dyDescent="0.25">
      <c r="B356" s="111"/>
      <c r="C356" s="7" t="s">
        <v>392</v>
      </c>
      <c r="D356" s="8"/>
      <c r="E356" s="9" t="s">
        <v>393</v>
      </c>
      <c r="F356" s="15" t="s">
        <v>396</v>
      </c>
      <c r="G356" s="49" t="s">
        <v>20</v>
      </c>
      <c r="H356" s="11" t="s">
        <v>401</v>
      </c>
      <c r="I356" s="12" t="s">
        <v>1156</v>
      </c>
      <c r="J356" s="68" t="s">
        <v>1607</v>
      </c>
      <c r="K356" s="60">
        <f>3/10</f>
        <v>0.3</v>
      </c>
    </row>
    <row r="357" spans="2:12" s="13" customFormat="1" ht="78" hidden="1" customHeight="1" x14ac:dyDescent="0.25">
      <c r="B357" s="111"/>
      <c r="C357" s="7" t="s">
        <v>392</v>
      </c>
      <c r="D357" s="8"/>
      <c r="E357" s="9" t="s">
        <v>393</v>
      </c>
      <c r="F357" s="15" t="s">
        <v>396</v>
      </c>
      <c r="G357" s="49" t="s">
        <v>23</v>
      </c>
      <c r="H357" s="14" t="s">
        <v>402</v>
      </c>
      <c r="I357" s="12" t="s">
        <v>1153</v>
      </c>
      <c r="J357" s="71" t="s">
        <v>1726</v>
      </c>
      <c r="K357" s="60">
        <f>20/25</f>
        <v>0.8</v>
      </c>
    </row>
    <row r="358" spans="2:12" s="13" customFormat="1" ht="78" hidden="1" customHeight="1" x14ac:dyDescent="0.25">
      <c r="B358" s="111"/>
      <c r="C358" s="7" t="s">
        <v>392</v>
      </c>
      <c r="D358" s="8"/>
      <c r="E358" s="9" t="s">
        <v>393</v>
      </c>
      <c r="F358" s="15" t="s">
        <v>396</v>
      </c>
      <c r="G358" s="49" t="s">
        <v>23</v>
      </c>
      <c r="H358" s="14" t="s">
        <v>403</v>
      </c>
      <c r="I358" s="12" t="s">
        <v>1153</v>
      </c>
      <c r="J358" s="71" t="s">
        <v>1727</v>
      </c>
      <c r="K358" s="60">
        <f>20/25</f>
        <v>0.8</v>
      </c>
    </row>
    <row r="359" spans="2:12" s="13" customFormat="1" ht="78" hidden="1" customHeight="1" x14ac:dyDescent="0.25">
      <c r="B359" s="111"/>
      <c r="C359" s="7" t="s">
        <v>392</v>
      </c>
      <c r="D359" s="8"/>
      <c r="E359" s="9" t="s">
        <v>393</v>
      </c>
      <c r="F359" s="15" t="s">
        <v>396</v>
      </c>
      <c r="G359" s="49" t="s">
        <v>68</v>
      </c>
      <c r="H359" s="14" t="s">
        <v>404</v>
      </c>
      <c r="I359" s="12" t="s">
        <v>1153</v>
      </c>
      <c r="J359" s="9">
        <v>25</v>
      </c>
      <c r="K359" s="60">
        <f>8/10</f>
        <v>0.8</v>
      </c>
      <c r="L359" s="60">
        <f>1/1</f>
        <v>1</v>
      </c>
    </row>
    <row r="360" spans="2:12" s="13" customFormat="1" ht="78" hidden="1" customHeight="1" x14ac:dyDescent="0.25">
      <c r="B360" s="111"/>
      <c r="C360" s="7" t="s">
        <v>392</v>
      </c>
      <c r="D360" s="8"/>
      <c r="E360" s="9" t="s">
        <v>393</v>
      </c>
      <c r="F360" s="15" t="s">
        <v>396</v>
      </c>
      <c r="G360" s="49" t="s">
        <v>26</v>
      </c>
      <c r="H360" s="14" t="s">
        <v>405</v>
      </c>
      <c r="I360" s="12" t="s">
        <v>1153</v>
      </c>
      <c r="J360" s="9" t="s">
        <v>1446</v>
      </c>
      <c r="K360" s="60">
        <f>15/20</f>
        <v>0.75</v>
      </c>
    </row>
    <row r="361" spans="2:12" s="13" customFormat="1" ht="124.5" hidden="1" customHeight="1" x14ac:dyDescent="0.25">
      <c r="B361" s="111"/>
      <c r="C361" s="7" t="s">
        <v>392</v>
      </c>
      <c r="D361" s="8"/>
      <c r="E361" s="9" t="s">
        <v>393</v>
      </c>
      <c r="F361" s="15" t="s">
        <v>406</v>
      </c>
      <c r="G361" s="49" t="s">
        <v>26</v>
      </c>
      <c r="H361" s="14" t="s">
        <v>407</v>
      </c>
      <c r="I361" s="12" t="s">
        <v>1153</v>
      </c>
      <c r="J361" s="67" t="s">
        <v>1447</v>
      </c>
      <c r="K361" s="60">
        <f>15/20</f>
        <v>0.75</v>
      </c>
    </row>
    <row r="362" spans="2:12" s="13" customFormat="1" ht="78" hidden="1" customHeight="1" x14ac:dyDescent="0.25">
      <c r="B362" s="111"/>
      <c r="C362" s="7" t="s">
        <v>392</v>
      </c>
      <c r="D362" s="8"/>
      <c r="E362" s="9" t="s">
        <v>393</v>
      </c>
      <c r="F362" s="15" t="s">
        <v>396</v>
      </c>
      <c r="G362" s="49" t="s">
        <v>74</v>
      </c>
      <c r="H362" s="14" t="s">
        <v>408</v>
      </c>
      <c r="I362" s="12" t="s">
        <v>1153</v>
      </c>
      <c r="J362" s="75" t="s">
        <v>1302</v>
      </c>
      <c r="K362" s="60">
        <f>8/11</f>
        <v>0.72727272727272729</v>
      </c>
      <c r="L362" s="60">
        <f>2/2</f>
        <v>1</v>
      </c>
    </row>
    <row r="363" spans="2:12" s="13" customFormat="1" ht="78" hidden="1" customHeight="1" x14ac:dyDescent="0.25">
      <c r="B363" s="111"/>
      <c r="C363" s="7" t="s">
        <v>392</v>
      </c>
      <c r="D363" s="8"/>
      <c r="E363" s="9" t="s">
        <v>393</v>
      </c>
      <c r="F363" s="15" t="s">
        <v>396</v>
      </c>
      <c r="G363" s="49" t="s">
        <v>31</v>
      </c>
      <c r="H363" s="14" t="s">
        <v>409</v>
      </c>
      <c r="I363" s="12" t="s">
        <v>1153</v>
      </c>
      <c r="J363" s="8"/>
      <c r="K363" s="60">
        <f>9/12</f>
        <v>0.75</v>
      </c>
      <c r="L363" s="60">
        <f>1/1</f>
        <v>1</v>
      </c>
    </row>
    <row r="364" spans="2:12" s="13" customFormat="1" ht="78" hidden="1" customHeight="1" x14ac:dyDescent="0.25">
      <c r="B364" s="111"/>
      <c r="C364" s="7" t="s">
        <v>392</v>
      </c>
      <c r="D364" s="8"/>
      <c r="E364" s="9" t="s">
        <v>393</v>
      </c>
      <c r="F364" s="15" t="s">
        <v>396</v>
      </c>
      <c r="G364" s="49" t="s">
        <v>31</v>
      </c>
      <c r="H364" s="14" t="s">
        <v>410</v>
      </c>
      <c r="I364" s="12" t="s">
        <v>1153</v>
      </c>
      <c r="J364" s="8"/>
      <c r="K364" s="60">
        <f>9/12</f>
        <v>0.75</v>
      </c>
      <c r="L364" s="60">
        <f>1/1</f>
        <v>1</v>
      </c>
    </row>
    <row r="365" spans="2:12" s="13" customFormat="1" ht="78" hidden="1" customHeight="1" x14ac:dyDescent="0.25">
      <c r="B365" s="111"/>
      <c r="C365" s="7" t="s">
        <v>392</v>
      </c>
      <c r="D365" s="8"/>
      <c r="E365" s="9" t="s">
        <v>393</v>
      </c>
      <c r="F365" s="15" t="s">
        <v>396</v>
      </c>
      <c r="G365" s="49" t="s">
        <v>350</v>
      </c>
      <c r="H365" s="14" t="s">
        <v>411</v>
      </c>
      <c r="I365" s="12" t="s">
        <v>1156</v>
      </c>
      <c r="J365" s="72" t="s">
        <v>1226</v>
      </c>
      <c r="K365" s="60">
        <f>1/10</f>
        <v>0.1</v>
      </c>
      <c r="L365" s="60"/>
    </row>
    <row r="366" spans="2:12" s="13" customFormat="1" ht="78" hidden="1" customHeight="1" x14ac:dyDescent="0.25">
      <c r="B366" s="111"/>
      <c r="C366" s="7" t="s">
        <v>392</v>
      </c>
      <c r="D366" s="8"/>
      <c r="E366" s="9" t="s">
        <v>393</v>
      </c>
      <c r="F366" s="15" t="s">
        <v>396</v>
      </c>
      <c r="G366" s="49" t="s">
        <v>33</v>
      </c>
      <c r="H366" s="14" t="s">
        <v>412</v>
      </c>
      <c r="I366" s="12" t="s">
        <v>1153</v>
      </c>
      <c r="J366" s="71" t="s">
        <v>1166</v>
      </c>
      <c r="K366" s="60">
        <f>11/12</f>
        <v>0.91666666666666663</v>
      </c>
      <c r="L366" s="60">
        <f>2/2</f>
        <v>1</v>
      </c>
    </row>
    <row r="367" spans="2:12" s="13" customFormat="1" ht="78" hidden="1" customHeight="1" x14ac:dyDescent="0.25">
      <c r="B367" s="111"/>
      <c r="C367" s="7" t="s">
        <v>392</v>
      </c>
      <c r="D367" s="8"/>
      <c r="E367" s="9" t="s">
        <v>393</v>
      </c>
      <c r="F367" s="15" t="s">
        <v>396</v>
      </c>
      <c r="G367" s="49" t="s">
        <v>33</v>
      </c>
      <c r="H367" s="14" t="s">
        <v>413</v>
      </c>
      <c r="I367" s="12" t="s">
        <v>1153</v>
      </c>
      <c r="J367" s="71" t="s">
        <v>1176</v>
      </c>
      <c r="K367" s="60">
        <f>11/12</f>
        <v>0.91666666666666663</v>
      </c>
      <c r="L367" s="60">
        <f>2/2</f>
        <v>1</v>
      </c>
    </row>
    <row r="368" spans="2:12" s="13" customFormat="1" ht="78" hidden="1" customHeight="1" x14ac:dyDescent="0.25">
      <c r="B368" s="111"/>
      <c r="C368" s="7" t="s">
        <v>392</v>
      </c>
      <c r="D368" s="8"/>
      <c r="E368" s="9" t="s">
        <v>393</v>
      </c>
      <c r="F368" s="15" t="s">
        <v>396</v>
      </c>
      <c r="G368" s="49" t="s">
        <v>37</v>
      </c>
      <c r="H368" s="14" t="s">
        <v>414</v>
      </c>
      <c r="I368" s="12" t="s">
        <v>1153</v>
      </c>
      <c r="J368" s="9" t="s">
        <v>1499</v>
      </c>
      <c r="K368" s="60">
        <f>2/4</f>
        <v>0.5</v>
      </c>
      <c r="L368" s="60"/>
    </row>
    <row r="369" spans="2:12" s="13" customFormat="1" ht="78" hidden="1" customHeight="1" x14ac:dyDescent="0.25">
      <c r="B369" s="111"/>
      <c r="C369" s="7" t="s">
        <v>392</v>
      </c>
      <c r="D369" s="8"/>
      <c r="E369" s="9" t="s">
        <v>393</v>
      </c>
      <c r="F369" s="15" t="s">
        <v>396</v>
      </c>
      <c r="G369" s="49" t="s">
        <v>181</v>
      </c>
      <c r="H369" s="14" t="s">
        <v>415</v>
      </c>
      <c r="I369" s="12" t="s">
        <v>1156</v>
      </c>
      <c r="J369" s="9" t="s">
        <v>1476</v>
      </c>
      <c r="K369" s="60">
        <f>11/16</f>
        <v>0.6875</v>
      </c>
      <c r="L369" s="60">
        <v>0</v>
      </c>
    </row>
    <row r="370" spans="2:12" s="13" customFormat="1" ht="78" hidden="1" customHeight="1" x14ac:dyDescent="0.25">
      <c r="B370" s="111"/>
      <c r="C370" s="7" t="s">
        <v>392</v>
      </c>
      <c r="D370" s="8"/>
      <c r="E370" s="9" t="s">
        <v>393</v>
      </c>
      <c r="F370" s="15" t="s">
        <v>396</v>
      </c>
      <c r="G370" s="49" t="s">
        <v>181</v>
      </c>
      <c r="H370" s="14" t="s">
        <v>416</v>
      </c>
      <c r="I370" s="12" t="s">
        <v>1156</v>
      </c>
      <c r="J370" s="9" t="s">
        <v>1477</v>
      </c>
      <c r="K370" s="60">
        <f>11/16</f>
        <v>0.6875</v>
      </c>
      <c r="L370" s="60">
        <v>0</v>
      </c>
    </row>
    <row r="371" spans="2:12" s="13" customFormat="1" ht="78" hidden="1" customHeight="1" x14ac:dyDescent="0.25">
      <c r="B371" s="111"/>
      <c r="C371" s="7" t="s">
        <v>392</v>
      </c>
      <c r="D371" s="8"/>
      <c r="E371" s="9" t="s">
        <v>393</v>
      </c>
      <c r="F371" s="15" t="s">
        <v>396</v>
      </c>
      <c r="G371" s="49" t="s">
        <v>14</v>
      </c>
      <c r="H371" s="14" t="s">
        <v>417</v>
      </c>
      <c r="I371" s="12" t="s">
        <v>1156</v>
      </c>
      <c r="J371" s="71" t="s">
        <v>1155</v>
      </c>
      <c r="K371" s="60">
        <v>0</v>
      </c>
      <c r="L371" s="60">
        <v>0</v>
      </c>
    </row>
    <row r="372" spans="2:12" s="13" customFormat="1" ht="78" hidden="1" customHeight="1" x14ac:dyDescent="0.25">
      <c r="B372" s="111"/>
      <c r="C372" s="7" t="s">
        <v>392</v>
      </c>
      <c r="D372" s="8"/>
      <c r="E372" s="9" t="s">
        <v>393</v>
      </c>
      <c r="F372" s="15" t="s">
        <v>396</v>
      </c>
      <c r="G372" s="49" t="s">
        <v>56</v>
      </c>
      <c r="H372" s="14" t="s">
        <v>418</v>
      </c>
      <c r="I372" s="12" t="s">
        <v>1153</v>
      </c>
      <c r="J372" s="8">
        <v>11</v>
      </c>
      <c r="K372" s="60">
        <f>3/9</f>
        <v>0.33333333333333331</v>
      </c>
      <c r="L372" s="60">
        <f>1/1</f>
        <v>1</v>
      </c>
    </row>
    <row r="373" spans="2:12" s="13" customFormat="1" ht="78" hidden="1" customHeight="1" x14ac:dyDescent="0.25">
      <c r="B373" s="111"/>
      <c r="C373" s="7" t="s">
        <v>392</v>
      </c>
      <c r="D373" s="8"/>
      <c r="E373" s="9" t="s">
        <v>393</v>
      </c>
      <c r="F373" s="15" t="s">
        <v>396</v>
      </c>
      <c r="G373" s="49" t="s">
        <v>42</v>
      </c>
      <c r="H373" s="14" t="s">
        <v>419</v>
      </c>
      <c r="I373" s="12" t="s">
        <v>1153</v>
      </c>
      <c r="J373" s="71" t="s">
        <v>1566</v>
      </c>
      <c r="K373" s="60">
        <v>1</v>
      </c>
      <c r="L373" s="60">
        <f>1/1</f>
        <v>1</v>
      </c>
    </row>
    <row r="374" spans="2:12" s="13" customFormat="1" ht="78" hidden="1" customHeight="1" x14ac:dyDescent="0.25">
      <c r="B374" s="111"/>
      <c r="C374" s="7" t="s">
        <v>392</v>
      </c>
      <c r="D374" s="8"/>
      <c r="E374" s="9" t="s">
        <v>393</v>
      </c>
      <c r="F374" s="15" t="s">
        <v>396</v>
      </c>
      <c r="G374" s="49" t="s">
        <v>44</v>
      </c>
      <c r="H374" s="14" t="s">
        <v>402</v>
      </c>
      <c r="I374" s="12" t="s">
        <v>1156</v>
      </c>
      <c r="J374" s="9" t="s">
        <v>1395</v>
      </c>
      <c r="K374" s="60">
        <f>8/25</f>
        <v>0.32</v>
      </c>
      <c r="L374" s="60">
        <f>2/2</f>
        <v>1</v>
      </c>
    </row>
    <row r="375" spans="2:12" s="13" customFormat="1" ht="78" hidden="1" customHeight="1" x14ac:dyDescent="0.25">
      <c r="B375" s="111"/>
      <c r="C375" s="7" t="s">
        <v>392</v>
      </c>
      <c r="D375" s="8"/>
      <c r="E375" s="9" t="s">
        <v>393</v>
      </c>
      <c r="F375" s="15" t="s">
        <v>396</v>
      </c>
      <c r="G375" s="49" t="s">
        <v>44</v>
      </c>
      <c r="H375" s="14" t="s">
        <v>403</v>
      </c>
      <c r="I375" s="12" t="s">
        <v>1153</v>
      </c>
      <c r="J375" s="74" t="s">
        <v>1404</v>
      </c>
      <c r="K375" s="60">
        <f>8/25</f>
        <v>0.32</v>
      </c>
      <c r="L375" s="60">
        <f>2/2</f>
        <v>1</v>
      </c>
    </row>
    <row r="376" spans="2:12" s="13" customFormat="1" ht="78" hidden="1" customHeight="1" x14ac:dyDescent="0.25">
      <c r="B376" s="111"/>
      <c r="C376" s="7" t="s">
        <v>392</v>
      </c>
      <c r="D376" s="8"/>
      <c r="E376" s="9" t="s">
        <v>393</v>
      </c>
      <c r="F376" s="15" t="s">
        <v>396</v>
      </c>
      <c r="G376" s="49" t="s">
        <v>85</v>
      </c>
      <c r="H376" s="14" t="s">
        <v>420</v>
      </c>
      <c r="I376" s="12" t="s">
        <v>1153</v>
      </c>
      <c r="J376" s="9" t="s">
        <v>1630</v>
      </c>
      <c r="K376" s="60">
        <f>8/9</f>
        <v>0.88888888888888884</v>
      </c>
      <c r="L376" s="60">
        <f>1/1</f>
        <v>1</v>
      </c>
    </row>
    <row r="377" spans="2:12" s="13" customFormat="1" ht="78" hidden="1" customHeight="1" x14ac:dyDescent="0.25">
      <c r="B377" s="111"/>
      <c r="C377" s="7" t="s">
        <v>392</v>
      </c>
      <c r="D377" s="8"/>
      <c r="E377" s="9" t="s">
        <v>393</v>
      </c>
      <c r="F377" s="15" t="s">
        <v>396</v>
      </c>
      <c r="G377" s="49" t="s">
        <v>138</v>
      </c>
      <c r="H377" s="14" t="s">
        <v>421</v>
      </c>
      <c r="I377" s="12" t="s">
        <v>1156</v>
      </c>
      <c r="J377" s="9" t="s">
        <v>1656</v>
      </c>
      <c r="K377" s="65">
        <f>3/5</f>
        <v>0.6</v>
      </c>
      <c r="L377" s="60">
        <f>2/2</f>
        <v>1</v>
      </c>
    </row>
    <row r="378" spans="2:12" s="13" customFormat="1" ht="78" hidden="1" customHeight="1" x14ac:dyDescent="0.25">
      <c r="B378" s="111"/>
      <c r="C378" s="7" t="s">
        <v>392</v>
      </c>
      <c r="D378" s="8"/>
      <c r="E378" s="9" t="s">
        <v>393</v>
      </c>
      <c r="F378" s="15" t="s">
        <v>396</v>
      </c>
      <c r="G378" s="49" t="s">
        <v>46</v>
      </c>
      <c r="H378" s="14" t="s">
        <v>1143</v>
      </c>
      <c r="I378" s="12" t="s">
        <v>1156</v>
      </c>
      <c r="J378" s="71" t="s">
        <v>1684</v>
      </c>
      <c r="K378" s="60">
        <f>3/15</f>
        <v>0.2</v>
      </c>
      <c r="L378" s="60">
        <f>2/2</f>
        <v>1</v>
      </c>
    </row>
    <row r="379" spans="2:12" s="13" customFormat="1" ht="78" hidden="1" customHeight="1" x14ac:dyDescent="0.25">
      <c r="B379" s="111"/>
      <c r="C379" s="7" t="s">
        <v>392</v>
      </c>
      <c r="D379" s="8"/>
      <c r="E379" s="9" t="s">
        <v>393</v>
      </c>
      <c r="F379" s="15" t="s">
        <v>396</v>
      </c>
      <c r="G379" s="49" t="s">
        <v>46</v>
      </c>
      <c r="H379" s="14" t="s">
        <v>1144</v>
      </c>
      <c r="I379" s="12" t="s">
        <v>1156</v>
      </c>
      <c r="J379" s="71" t="s">
        <v>1685</v>
      </c>
      <c r="K379" s="60">
        <f t="shared" ref="K379:K380" si="93">3/15</f>
        <v>0.2</v>
      </c>
      <c r="L379" s="60">
        <v>0</v>
      </c>
    </row>
    <row r="380" spans="2:12" s="13" customFormat="1" ht="78" hidden="1" customHeight="1" x14ac:dyDescent="0.25">
      <c r="B380" s="111"/>
      <c r="C380" s="7" t="s">
        <v>392</v>
      </c>
      <c r="D380" s="8"/>
      <c r="E380" s="9" t="s">
        <v>393</v>
      </c>
      <c r="F380" s="15" t="s">
        <v>396</v>
      </c>
      <c r="G380" s="49" t="s">
        <v>46</v>
      </c>
      <c r="H380" s="14" t="s">
        <v>1145</v>
      </c>
      <c r="I380" s="12" t="s">
        <v>1156</v>
      </c>
      <c r="J380" s="71" t="s">
        <v>1686</v>
      </c>
      <c r="K380" s="60">
        <f t="shared" si="93"/>
        <v>0.2</v>
      </c>
      <c r="L380" s="60"/>
    </row>
    <row r="381" spans="2:12" s="13" customFormat="1" ht="78" hidden="1" customHeight="1" x14ac:dyDescent="0.25">
      <c r="B381" s="111"/>
      <c r="C381" s="7" t="s">
        <v>392</v>
      </c>
      <c r="D381" s="8"/>
      <c r="E381" s="9" t="s">
        <v>393</v>
      </c>
      <c r="F381" s="15" t="s">
        <v>396</v>
      </c>
      <c r="G381" s="49" t="s">
        <v>49</v>
      </c>
      <c r="H381" s="14" t="s">
        <v>1143</v>
      </c>
      <c r="I381" s="12" t="s">
        <v>1156</v>
      </c>
      <c r="J381" s="71"/>
      <c r="K381" s="60">
        <f>3/13</f>
        <v>0.23076923076923078</v>
      </c>
      <c r="L381" s="60"/>
    </row>
    <row r="382" spans="2:12" s="13" customFormat="1" ht="78" hidden="1" customHeight="1" x14ac:dyDescent="0.25">
      <c r="B382" s="111"/>
      <c r="C382" s="7" t="s">
        <v>392</v>
      </c>
      <c r="D382" s="8"/>
      <c r="E382" s="9" t="s">
        <v>393</v>
      </c>
      <c r="F382" s="15" t="s">
        <v>396</v>
      </c>
      <c r="G382" s="49" t="s">
        <v>49</v>
      </c>
      <c r="H382" s="14" t="s">
        <v>1144</v>
      </c>
      <c r="I382" s="12" t="s">
        <v>1156</v>
      </c>
      <c r="J382" s="71"/>
      <c r="K382" s="60">
        <f t="shared" ref="K382:K383" si="94">3/13</f>
        <v>0.23076923076923078</v>
      </c>
      <c r="L382" s="60"/>
    </row>
    <row r="383" spans="2:12" s="13" customFormat="1" ht="78" hidden="1" customHeight="1" x14ac:dyDescent="0.25">
      <c r="B383" s="111"/>
      <c r="C383" s="7" t="s">
        <v>392</v>
      </c>
      <c r="D383" s="8"/>
      <c r="E383" s="9" t="s">
        <v>393</v>
      </c>
      <c r="F383" s="15" t="s">
        <v>396</v>
      </c>
      <c r="G383" s="49" t="s">
        <v>49</v>
      </c>
      <c r="H383" s="14" t="s">
        <v>1145</v>
      </c>
      <c r="I383" s="12" t="s">
        <v>1156</v>
      </c>
      <c r="J383" s="71"/>
      <c r="K383" s="60">
        <f t="shared" si="94"/>
        <v>0.23076923076923078</v>
      </c>
      <c r="L383" s="95"/>
    </row>
    <row r="384" spans="2:12" s="13" customFormat="1" ht="78" hidden="1" customHeight="1" x14ac:dyDescent="0.25">
      <c r="B384" s="111"/>
      <c r="C384" s="7" t="s">
        <v>392</v>
      </c>
      <c r="D384" s="8"/>
      <c r="E384" s="9" t="s">
        <v>393</v>
      </c>
      <c r="F384" s="15" t="s">
        <v>396</v>
      </c>
      <c r="G384" s="49" t="s">
        <v>52</v>
      </c>
      <c r="H384" s="14" t="s">
        <v>422</v>
      </c>
      <c r="I384" s="12" t="s">
        <v>1153</v>
      </c>
      <c r="J384" s="71" t="s">
        <v>1813</v>
      </c>
      <c r="K384" s="60">
        <f>8/10</f>
        <v>0.8</v>
      </c>
      <c r="L384" s="95"/>
    </row>
    <row r="385" spans="2:18" s="13" customFormat="1" ht="78" hidden="1" customHeight="1" x14ac:dyDescent="0.25">
      <c r="B385" s="111"/>
      <c r="C385" s="7" t="s">
        <v>392</v>
      </c>
      <c r="D385" s="8"/>
      <c r="E385" s="9" t="s">
        <v>393</v>
      </c>
      <c r="F385" s="15" t="s">
        <v>396</v>
      </c>
      <c r="G385" s="49" t="s">
        <v>54</v>
      </c>
      <c r="H385" s="14" t="s">
        <v>423</v>
      </c>
      <c r="I385" s="12" t="s">
        <v>1153</v>
      </c>
      <c r="J385" s="9" t="s">
        <v>1241</v>
      </c>
      <c r="K385" s="60">
        <f>13/20</f>
        <v>0.65</v>
      </c>
      <c r="L385" s="95">
        <f>2/3</f>
        <v>0.66666666666666663</v>
      </c>
    </row>
    <row r="386" spans="2:18" s="13" customFormat="1" ht="78" hidden="1" customHeight="1" x14ac:dyDescent="0.25">
      <c r="B386" s="111"/>
      <c r="C386" s="7" t="s">
        <v>392</v>
      </c>
      <c r="D386" s="8"/>
      <c r="E386" s="9" t="s">
        <v>393</v>
      </c>
      <c r="F386" s="15" t="s">
        <v>396</v>
      </c>
      <c r="G386" s="49" t="s">
        <v>54</v>
      </c>
      <c r="H386" s="14" t="s">
        <v>424</v>
      </c>
      <c r="I386" s="12" t="s">
        <v>1156</v>
      </c>
      <c r="J386" s="9" t="s">
        <v>1242</v>
      </c>
      <c r="K386" s="60">
        <f t="shared" ref="K386:K387" si="95">13/20</f>
        <v>0.65</v>
      </c>
      <c r="L386" s="95">
        <f t="shared" ref="L386:L387" si="96">2/3</f>
        <v>0.66666666666666663</v>
      </c>
    </row>
    <row r="387" spans="2:18" s="13" customFormat="1" ht="78" hidden="1" customHeight="1" x14ac:dyDescent="0.25">
      <c r="B387" s="111"/>
      <c r="C387" s="7" t="s">
        <v>392</v>
      </c>
      <c r="D387" s="8"/>
      <c r="E387" s="9" t="s">
        <v>393</v>
      </c>
      <c r="F387" s="15" t="s">
        <v>396</v>
      </c>
      <c r="G387" s="49" t="s">
        <v>54</v>
      </c>
      <c r="H387" s="14" t="s">
        <v>425</v>
      </c>
      <c r="I387" s="12" t="s">
        <v>1153</v>
      </c>
      <c r="J387" s="9" t="s">
        <v>1247</v>
      </c>
      <c r="K387" s="60">
        <f t="shared" si="95"/>
        <v>0.65</v>
      </c>
      <c r="L387" s="95">
        <f t="shared" si="96"/>
        <v>0.66666666666666663</v>
      </c>
    </row>
    <row r="388" spans="2:18" s="13" customFormat="1" ht="78" hidden="1" customHeight="1" x14ac:dyDescent="0.25">
      <c r="B388" s="111"/>
      <c r="C388" s="7" t="s">
        <v>392</v>
      </c>
      <c r="D388" s="8"/>
      <c r="E388" s="9" t="s">
        <v>393</v>
      </c>
      <c r="F388" s="15" t="s">
        <v>396</v>
      </c>
      <c r="G388" s="49" t="s">
        <v>1071</v>
      </c>
      <c r="H388" s="14" t="s">
        <v>1092</v>
      </c>
      <c r="I388" s="12" t="s">
        <v>1153</v>
      </c>
      <c r="J388" s="9" t="s">
        <v>1333</v>
      </c>
      <c r="K388" s="95">
        <f>12/12</f>
        <v>1</v>
      </c>
      <c r="L388" s="60">
        <f>1/1</f>
        <v>1</v>
      </c>
      <c r="M388" s="37"/>
      <c r="N388" s="37"/>
      <c r="O388" s="37"/>
      <c r="P388" s="37"/>
      <c r="Q388" s="37"/>
      <c r="R388" s="37"/>
    </row>
    <row r="389" spans="2:18" s="13" customFormat="1" ht="78" hidden="1" customHeight="1" x14ac:dyDescent="0.25">
      <c r="B389" s="111"/>
      <c r="C389" s="7" t="s">
        <v>392</v>
      </c>
      <c r="D389" s="8"/>
      <c r="E389" s="9" t="s">
        <v>393</v>
      </c>
      <c r="F389" s="15" t="s">
        <v>396</v>
      </c>
      <c r="G389" s="49" t="s">
        <v>1124</v>
      </c>
      <c r="H389" s="14" t="s">
        <v>1125</v>
      </c>
      <c r="I389" s="12" t="s">
        <v>1153</v>
      </c>
      <c r="J389" s="9" t="s">
        <v>1377</v>
      </c>
      <c r="K389" s="65">
        <f>2/9</f>
        <v>0.22222222222222221</v>
      </c>
      <c r="L389" s="60">
        <f t="shared" ref="L389:L390" si="97">2/3</f>
        <v>0.66666666666666663</v>
      </c>
      <c r="M389" s="37"/>
      <c r="N389" s="37"/>
      <c r="O389" s="37"/>
      <c r="P389" s="37"/>
      <c r="Q389" s="37"/>
      <c r="R389" s="37"/>
    </row>
    <row r="390" spans="2:18" s="13" customFormat="1" ht="78" hidden="1" customHeight="1" x14ac:dyDescent="0.25">
      <c r="B390" s="111"/>
      <c r="C390" s="7" t="s">
        <v>392</v>
      </c>
      <c r="D390" s="8"/>
      <c r="E390" s="9" t="s">
        <v>393</v>
      </c>
      <c r="F390" s="15" t="s">
        <v>396</v>
      </c>
      <c r="G390" s="49" t="s">
        <v>1124</v>
      </c>
      <c r="H390" s="14" t="s">
        <v>1126</v>
      </c>
      <c r="I390" s="12" t="s">
        <v>1156</v>
      </c>
      <c r="J390" s="9" t="s">
        <v>1378</v>
      </c>
      <c r="K390" s="65">
        <f>2/9</f>
        <v>0.22222222222222221</v>
      </c>
      <c r="L390" s="60">
        <f t="shared" si="97"/>
        <v>0.66666666666666663</v>
      </c>
      <c r="M390" s="37"/>
      <c r="N390" s="37"/>
      <c r="O390" s="37"/>
      <c r="P390" s="37"/>
      <c r="Q390" s="37"/>
      <c r="R390" s="37"/>
    </row>
    <row r="391" spans="2:18" s="13" customFormat="1" ht="78" hidden="1" customHeight="1" x14ac:dyDescent="0.25">
      <c r="B391" s="111"/>
      <c r="C391" s="7" t="s">
        <v>392</v>
      </c>
      <c r="D391" s="8"/>
      <c r="E391" s="9" t="s">
        <v>393</v>
      </c>
      <c r="F391" s="15" t="s">
        <v>396</v>
      </c>
      <c r="G391" s="49" t="s">
        <v>1800</v>
      </c>
      <c r="H391" s="14"/>
      <c r="I391" s="12" t="s">
        <v>1156</v>
      </c>
      <c r="J391" s="9" t="s">
        <v>1827</v>
      </c>
      <c r="K391" s="65">
        <f>1/4</f>
        <v>0.25</v>
      </c>
      <c r="L391" s="60">
        <v>0</v>
      </c>
      <c r="M391" s="37"/>
      <c r="N391" s="37"/>
      <c r="O391" s="37"/>
      <c r="P391" s="37"/>
      <c r="Q391" s="37"/>
      <c r="R391" s="37"/>
    </row>
    <row r="392" spans="2:18" s="13" customFormat="1" ht="78" hidden="1" customHeight="1" x14ac:dyDescent="0.25">
      <c r="B392" s="111"/>
      <c r="C392" s="7" t="s">
        <v>426</v>
      </c>
      <c r="D392" s="8" t="s">
        <v>427</v>
      </c>
      <c r="E392" s="9" t="s">
        <v>428</v>
      </c>
      <c r="F392" s="15" t="s">
        <v>429</v>
      </c>
      <c r="G392" s="49" t="s">
        <v>9</v>
      </c>
      <c r="H392" s="24" t="s">
        <v>395</v>
      </c>
      <c r="I392" s="12" t="s">
        <v>1153</v>
      </c>
      <c r="J392" s="25" t="s">
        <v>1762</v>
      </c>
      <c r="K392" s="60">
        <f t="shared" ref="K392:K394" si="98">15/20</f>
        <v>0.75</v>
      </c>
      <c r="L392" s="60">
        <v>0</v>
      </c>
    </row>
    <row r="393" spans="2:18" s="13" customFormat="1" ht="78" hidden="1" customHeight="1" x14ac:dyDescent="0.25">
      <c r="B393" s="111"/>
      <c r="C393" s="7" t="s">
        <v>426</v>
      </c>
      <c r="D393" s="8" t="s">
        <v>427</v>
      </c>
      <c r="E393" s="9" t="s">
        <v>428</v>
      </c>
      <c r="F393" s="15" t="s">
        <v>430</v>
      </c>
      <c r="G393" s="49" t="s">
        <v>9</v>
      </c>
      <c r="H393" s="11" t="s">
        <v>397</v>
      </c>
      <c r="I393" s="12" t="s">
        <v>1153</v>
      </c>
      <c r="J393" s="25" t="s">
        <v>1765</v>
      </c>
      <c r="K393" s="60">
        <f t="shared" si="98"/>
        <v>0.75</v>
      </c>
      <c r="L393" s="60">
        <v>0</v>
      </c>
    </row>
    <row r="394" spans="2:18" s="13" customFormat="1" ht="78" hidden="1" customHeight="1" x14ac:dyDescent="0.25">
      <c r="B394" s="111"/>
      <c r="C394" s="7" t="s">
        <v>426</v>
      </c>
      <c r="D394" s="8" t="s">
        <v>427</v>
      </c>
      <c r="E394" s="9" t="s">
        <v>428</v>
      </c>
      <c r="F394" s="15" t="s">
        <v>430</v>
      </c>
      <c r="G394" s="49" t="s">
        <v>9</v>
      </c>
      <c r="H394" s="11" t="s">
        <v>398</v>
      </c>
      <c r="I394" s="12" t="s">
        <v>1153</v>
      </c>
      <c r="J394" s="25" t="s">
        <v>1766</v>
      </c>
      <c r="K394" s="60">
        <f t="shared" si="98"/>
        <v>0.75</v>
      </c>
      <c r="L394" s="60">
        <f t="shared" ref="L394:L395" si="99">2/2</f>
        <v>1</v>
      </c>
    </row>
    <row r="395" spans="2:18" s="13" customFormat="1" ht="78" hidden="1" customHeight="1" x14ac:dyDescent="0.25">
      <c r="B395" s="111"/>
      <c r="C395" s="7" t="s">
        <v>426</v>
      </c>
      <c r="D395" s="8" t="s">
        <v>427</v>
      </c>
      <c r="E395" s="9" t="s">
        <v>428</v>
      </c>
      <c r="F395" s="15" t="s">
        <v>430</v>
      </c>
      <c r="G395" s="49" t="s">
        <v>63</v>
      </c>
      <c r="H395" s="14" t="s">
        <v>431</v>
      </c>
      <c r="I395" s="12" t="s">
        <v>1156</v>
      </c>
      <c r="J395" s="71" t="s">
        <v>1282</v>
      </c>
      <c r="K395" s="60">
        <f t="shared" ref="K395:K396" si="100">7/12</f>
        <v>0.58333333333333337</v>
      </c>
      <c r="L395" s="60">
        <f t="shared" si="99"/>
        <v>1</v>
      </c>
    </row>
    <row r="396" spans="2:18" s="13" customFormat="1" ht="60" hidden="1" customHeight="1" x14ac:dyDescent="0.25">
      <c r="B396" s="111"/>
      <c r="C396" s="7" t="s">
        <v>426</v>
      </c>
      <c r="D396" s="8" t="s">
        <v>427</v>
      </c>
      <c r="E396" s="9" t="s">
        <v>428</v>
      </c>
      <c r="F396" s="15" t="s">
        <v>430</v>
      </c>
      <c r="G396" s="49" t="s">
        <v>63</v>
      </c>
      <c r="H396" s="14" t="s">
        <v>432</v>
      </c>
      <c r="I396" s="12" t="s">
        <v>1156</v>
      </c>
      <c r="J396" s="71" t="s">
        <v>1282</v>
      </c>
      <c r="K396" s="60">
        <f t="shared" si="100"/>
        <v>0.58333333333333337</v>
      </c>
      <c r="L396" s="60"/>
    </row>
    <row r="397" spans="2:18" s="13" customFormat="1" ht="78" hidden="1" customHeight="1" x14ac:dyDescent="0.25">
      <c r="B397" s="111"/>
      <c r="C397" s="7" t="s">
        <v>426</v>
      </c>
      <c r="D397" s="8" t="s">
        <v>427</v>
      </c>
      <c r="E397" s="9" t="s">
        <v>428</v>
      </c>
      <c r="F397" s="15" t="s">
        <v>430</v>
      </c>
      <c r="G397" s="49" t="s">
        <v>20</v>
      </c>
      <c r="H397" s="11" t="s">
        <v>433</v>
      </c>
      <c r="I397" s="12" t="s">
        <v>1156</v>
      </c>
      <c r="J397" s="9" t="s">
        <v>1608</v>
      </c>
      <c r="K397" s="60">
        <f>3/10</f>
        <v>0.3</v>
      </c>
      <c r="L397" s="60">
        <f t="shared" ref="L397:L398" si="101">2/2</f>
        <v>1</v>
      </c>
    </row>
    <row r="398" spans="2:18" s="13" customFormat="1" ht="78" hidden="1" customHeight="1" x14ac:dyDescent="0.25">
      <c r="B398" s="111"/>
      <c r="C398" s="7" t="s">
        <v>426</v>
      </c>
      <c r="D398" s="8" t="s">
        <v>427</v>
      </c>
      <c r="E398" s="9" t="s">
        <v>428</v>
      </c>
      <c r="F398" s="15" t="s">
        <v>430</v>
      </c>
      <c r="G398" s="49" t="s">
        <v>23</v>
      </c>
      <c r="H398" s="14" t="s">
        <v>402</v>
      </c>
      <c r="I398" s="12" t="s">
        <v>1153</v>
      </c>
      <c r="J398" s="71" t="s">
        <v>1726</v>
      </c>
      <c r="K398" s="60">
        <f t="shared" ref="K398:K399" si="102">20/25</f>
        <v>0.8</v>
      </c>
      <c r="L398" s="60">
        <f t="shared" si="101"/>
        <v>1</v>
      </c>
    </row>
    <row r="399" spans="2:18" s="13" customFormat="1" ht="78" hidden="1" customHeight="1" x14ac:dyDescent="0.25">
      <c r="B399" s="111"/>
      <c r="C399" s="7" t="s">
        <v>426</v>
      </c>
      <c r="D399" s="8" t="s">
        <v>427</v>
      </c>
      <c r="E399" s="9" t="s">
        <v>428</v>
      </c>
      <c r="F399" s="15" t="s">
        <v>430</v>
      </c>
      <c r="G399" s="49" t="s">
        <v>23</v>
      </c>
      <c r="H399" s="14" t="s">
        <v>403</v>
      </c>
      <c r="I399" s="12" t="s">
        <v>1153</v>
      </c>
      <c r="J399" s="71" t="s">
        <v>1727</v>
      </c>
      <c r="K399" s="60">
        <f t="shared" si="102"/>
        <v>0.8</v>
      </c>
      <c r="L399" s="60">
        <f t="shared" ref="L399" si="103">2/2</f>
        <v>1</v>
      </c>
    </row>
    <row r="400" spans="2:18" s="13" customFormat="1" ht="29.25" hidden="1" customHeight="1" x14ac:dyDescent="0.25">
      <c r="B400" s="111"/>
      <c r="C400" s="7" t="s">
        <v>426</v>
      </c>
      <c r="D400" s="8" t="s">
        <v>427</v>
      </c>
      <c r="E400" s="9" t="s">
        <v>428</v>
      </c>
      <c r="F400" s="15" t="s">
        <v>430</v>
      </c>
      <c r="G400" s="49" t="s">
        <v>68</v>
      </c>
      <c r="H400" s="14" t="s">
        <v>434</v>
      </c>
      <c r="I400" s="12" t="s">
        <v>1153</v>
      </c>
      <c r="J400" s="9">
        <v>12</v>
      </c>
      <c r="K400" s="60">
        <f>8/10</f>
        <v>0.8</v>
      </c>
      <c r="L400" s="60">
        <f>1/1</f>
        <v>1</v>
      </c>
    </row>
    <row r="401" spans="2:12" s="13" customFormat="1" ht="78" hidden="1" customHeight="1" x14ac:dyDescent="0.25">
      <c r="B401" s="111"/>
      <c r="C401" s="7" t="s">
        <v>426</v>
      </c>
      <c r="D401" s="8" t="s">
        <v>427</v>
      </c>
      <c r="E401" s="9" t="s">
        <v>428</v>
      </c>
      <c r="F401" s="15" t="s">
        <v>430</v>
      </c>
      <c r="G401" s="49" t="s">
        <v>26</v>
      </c>
      <c r="H401" s="14" t="s">
        <v>435</v>
      </c>
      <c r="I401" s="12" t="s">
        <v>1156</v>
      </c>
      <c r="J401" s="9" t="s">
        <v>1448</v>
      </c>
      <c r="K401" s="60">
        <f t="shared" ref="K401:K402" si="104">15/20</f>
        <v>0.75</v>
      </c>
      <c r="L401" s="60">
        <f>1/2</f>
        <v>0.5</v>
      </c>
    </row>
    <row r="402" spans="2:12" s="13" customFormat="1" ht="109.5" hidden="1" customHeight="1" x14ac:dyDescent="0.25">
      <c r="B402" s="111"/>
      <c r="C402" s="7" t="s">
        <v>426</v>
      </c>
      <c r="D402" s="8" t="s">
        <v>427</v>
      </c>
      <c r="E402" s="9" t="s">
        <v>428</v>
      </c>
      <c r="F402" s="15" t="s">
        <v>430</v>
      </c>
      <c r="G402" s="49" t="s">
        <v>26</v>
      </c>
      <c r="H402" s="14" t="s">
        <v>407</v>
      </c>
      <c r="I402" s="12" t="s">
        <v>1153</v>
      </c>
      <c r="J402" s="67" t="s">
        <v>1449</v>
      </c>
      <c r="K402" s="60">
        <f t="shared" si="104"/>
        <v>0.75</v>
      </c>
      <c r="L402" s="60">
        <f>1/2</f>
        <v>0.5</v>
      </c>
    </row>
    <row r="403" spans="2:12" s="13" customFormat="1" ht="78" hidden="1" customHeight="1" x14ac:dyDescent="0.25">
      <c r="B403" s="111"/>
      <c r="C403" s="7" t="s">
        <v>426</v>
      </c>
      <c r="D403" s="8" t="s">
        <v>427</v>
      </c>
      <c r="E403" s="9" t="s">
        <v>428</v>
      </c>
      <c r="F403" s="15" t="s">
        <v>430</v>
      </c>
      <c r="G403" s="49" t="s">
        <v>74</v>
      </c>
      <c r="H403" s="14" t="s">
        <v>436</v>
      </c>
      <c r="I403" s="12" t="s">
        <v>1153</v>
      </c>
      <c r="J403" s="75" t="s">
        <v>1303</v>
      </c>
      <c r="K403" s="60">
        <f t="shared" ref="K403:K404" si="105">8/11</f>
        <v>0.72727272727272729</v>
      </c>
      <c r="L403" s="60">
        <f>2/2</f>
        <v>1</v>
      </c>
    </row>
    <row r="404" spans="2:12" s="13" customFormat="1" ht="78" hidden="1" customHeight="1" x14ac:dyDescent="0.25">
      <c r="B404" s="111"/>
      <c r="C404" s="7" t="s">
        <v>426</v>
      </c>
      <c r="D404" s="8" t="s">
        <v>427</v>
      </c>
      <c r="E404" s="9" t="s">
        <v>428</v>
      </c>
      <c r="F404" s="15" t="s">
        <v>430</v>
      </c>
      <c r="G404" s="49" t="s">
        <v>74</v>
      </c>
      <c r="H404" s="14" t="s">
        <v>437</v>
      </c>
      <c r="I404" s="12" t="s">
        <v>1153</v>
      </c>
      <c r="J404" s="75" t="s">
        <v>1304</v>
      </c>
      <c r="K404" s="60">
        <f t="shared" si="105"/>
        <v>0.72727272727272729</v>
      </c>
      <c r="L404" s="60">
        <f>2/2</f>
        <v>1</v>
      </c>
    </row>
    <row r="405" spans="2:12" s="13" customFormat="1" ht="78" hidden="1" customHeight="1" x14ac:dyDescent="0.25">
      <c r="B405" s="111"/>
      <c r="C405" s="7" t="s">
        <v>426</v>
      </c>
      <c r="D405" s="8" t="s">
        <v>427</v>
      </c>
      <c r="E405" s="9" t="s">
        <v>428</v>
      </c>
      <c r="F405" s="15" t="s">
        <v>430</v>
      </c>
      <c r="G405" s="49" t="s">
        <v>31</v>
      </c>
      <c r="H405" s="14" t="s">
        <v>438</v>
      </c>
      <c r="I405" s="55" t="s">
        <v>1153</v>
      </c>
      <c r="J405" s="79"/>
      <c r="K405" s="60">
        <f>9/12</f>
        <v>0.75</v>
      </c>
      <c r="L405" s="60">
        <f>1/1</f>
        <v>1</v>
      </c>
    </row>
    <row r="406" spans="2:12" s="13" customFormat="1" ht="78" hidden="1" customHeight="1" x14ac:dyDescent="0.25">
      <c r="B406" s="111"/>
      <c r="C406" s="7" t="s">
        <v>426</v>
      </c>
      <c r="D406" s="8" t="s">
        <v>427</v>
      </c>
      <c r="E406" s="9" t="s">
        <v>428</v>
      </c>
      <c r="F406" s="15" t="s">
        <v>430</v>
      </c>
      <c r="G406" s="49" t="s">
        <v>350</v>
      </c>
      <c r="H406" s="14" t="s">
        <v>439</v>
      </c>
      <c r="I406" s="12" t="s">
        <v>1156</v>
      </c>
      <c r="J406" s="72" t="s">
        <v>1226</v>
      </c>
      <c r="K406" s="60">
        <f>1/10</f>
        <v>0.1</v>
      </c>
      <c r="L406" s="60">
        <v>0</v>
      </c>
    </row>
    <row r="407" spans="2:12" s="13" customFormat="1" ht="78" hidden="1" customHeight="1" x14ac:dyDescent="0.25">
      <c r="B407" s="111"/>
      <c r="C407" s="7" t="s">
        <v>426</v>
      </c>
      <c r="D407" s="8" t="s">
        <v>427</v>
      </c>
      <c r="E407" s="9" t="s">
        <v>428</v>
      </c>
      <c r="F407" s="15" t="s">
        <v>430</v>
      </c>
      <c r="G407" s="49" t="s">
        <v>33</v>
      </c>
      <c r="H407" s="14" t="s">
        <v>440</v>
      </c>
      <c r="I407" s="12" t="s">
        <v>1153</v>
      </c>
      <c r="J407" s="71" t="s">
        <v>1166</v>
      </c>
      <c r="K407" s="60">
        <f t="shared" ref="K407:K408" si="106">11/12</f>
        <v>0.91666666666666663</v>
      </c>
      <c r="L407" s="60">
        <f>1/2</f>
        <v>0.5</v>
      </c>
    </row>
    <row r="408" spans="2:12" s="13" customFormat="1" ht="78" hidden="1" customHeight="1" x14ac:dyDescent="0.25">
      <c r="B408" s="111"/>
      <c r="C408" s="7" t="s">
        <v>426</v>
      </c>
      <c r="D408" s="8" t="s">
        <v>427</v>
      </c>
      <c r="E408" s="9" t="s">
        <v>428</v>
      </c>
      <c r="F408" s="15" t="s">
        <v>430</v>
      </c>
      <c r="G408" s="49" t="s">
        <v>33</v>
      </c>
      <c r="H408" s="14" t="s">
        <v>441</v>
      </c>
      <c r="I408" s="12" t="s">
        <v>1156</v>
      </c>
      <c r="J408" s="71" t="s">
        <v>1177</v>
      </c>
      <c r="K408" s="60">
        <f t="shared" si="106"/>
        <v>0.91666666666666663</v>
      </c>
      <c r="L408" s="60">
        <f>1/2</f>
        <v>0.5</v>
      </c>
    </row>
    <row r="409" spans="2:12" s="13" customFormat="1" ht="78" hidden="1" customHeight="1" x14ac:dyDescent="0.25">
      <c r="B409" s="111"/>
      <c r="C409" s="7" t="s">
        <v>426</v>
      </c>
      <c r="D409" s="8" t="s">
        <v>427</v>
      </c>
      <c r="E409" s="9" t="s">
        <v>428</v>
      </c>
      <c r="F409" s="15" t="s">
        <v>430</v>
      </c>
      <c r="G409" s="49" t="s">
        <v>37</v>
      </c>
      <c r="H409" s="14" t="s">
        <v>442</v>
      </c>
      <c r="I409" s="12" t="s">
        <v>1153</v>
      </c>
      <c r="J409" s="9" t="s">
        <v>1500</v>
      </c>
      <c r="K409" s="60">
        <f>2/4</f>
        <v>0.5</v>
      </c>
      <c r="L409" s="60">
        <f>1/1</f>
        <v>1</v>
      </c>
    </row>
    <row r="410" spans="2:12" s="13" customFormat="1" ht="78" hidden="1" customHeight="1" x14ac:dyDescent="0.25">
      <c r="B410" s="111"/>
      <c r="C410" s="7" t="s">
        <v>426</v>
      </c>
      <c r="D410" s="8" t="s">
        <v>427</v>
      </c>
      <c r="E410" s="9" t="s">
        <v>428</v>
      </c>
      <c r="F410" s="15" t="s">
        <v>430</v>
      </c>
      <c r="G410" s="49" t="s">
        <v>181</v>
      </c>
      <c r="H410" s="14" t="s">
        <v>443</v>
      </c>
      <c r="I410" s="12" t="s">
        <v>1153</v>
      </c>
      <c r="J410" s="9" t="s">
        <v>1478</v>
      </c>
      <c r="K410" s="60">
        <f>11/16</f>
        <v>0.6875</v>
      </c>
      <c r="L410" s="60">
        <f>1/1</f>
        <v>1</v>
      </c>
    </row>
    <row r="411" spans="2:12" s="13" customFormat="1" ht="78" hidden="1" customHeight="1" x14ac:dyDescent="0.25">
      <c r="B411" s="111"/>
      <c r="C411" s="7" t="s">
        <v>426</v>
      </c>
      <c r="D411" s="8" t="s">
        <v>427</v>
      </c>
      <c r="E411" s="9" t="s">
        <v>428</v>
      </c>
      <c r="F411" s="15" t="s">
        <v>430</v>
      </c>
      <c r="G411" s="49" t="s">
        <v>14</v>
      </c>
      <c r="H411" s="14" t="s">
        <v>444</v>
      </c>
      <c r="I411" s="12" t="s">
        <v>1156</v>
      </c>
      <c r="J411" s="71" t="s">
        <v>1157</v>
      </c>
      <c r="K411" s="60">
        <v>0</v>
      </c>
      <c r="L411" s="60">
        <v>0</v>
      </c>
    </row>
    <row r="412" spans="2:12" s="13" customFormat="1" ht="78" hidden="1" customHeight="1" x14ac:dyDescent="0.25">
      <c r="B412" s="111"/>
      <c r="C412" s="7" t="s">
        <v>426</v>
      </c>
      <c r="D412" s="8" t="s">
        <v>427</v>
      </c>
      <c r="E412" s="9" t="s">
        <v>428</v>
      </c>
      <c r="F412" s="15" t="s">
        <v>430</v>
      </c>
      <c r="G412" s="49" t="s">
        <v>56</v>
      </c>
      <c r="H412" s="14" t="s">
        <v>445</v>
      </c>
      <c r="I412" s="12" t="s">
        <v>1153</v>
      </c>
      <c r="J412" s="8">
        <v>9</v>
      </c>
      <c r="K412" s="60">
        <f>3/9</f>
        <v>0.33333333333333331</v>
      </c>
      <c r="L412" s="60">
        <f>1/1</f>
        <v>1</v>
      </c>
    </row>
    <row r="413" spans="2:12" s="13" customFormat="1" ht="78" hidden="1" customHeight="1" x14ac:dyDescent="0.25">
      <c r="B413" s="111"/>
      <c r="C413" s="7" t="s">
        <v>426</v>
      </c>
      <c r="D413" s="8" t="s">
        <v>427</v>
      </c>
      <c r="E413" s="9" t="s">
        <v>428</v>
      </c>
      <c r="F413" s="15" t="s">
        <v>430</v>
      </c>
      <c r="G413" s="49" t="s">
        <v>42</v>
      </c>
      <c r="H413" s="14" t="s">
        <v>446</v>
      </c>
      <c r="I413" s="12" t="s">
        <v>1153</v>
      </c>
      <c r="J413" s="71" t="s">
        <v>1567</v>
      </c>
      <c r="K413" s="60">
        <v>1</v>
      </c>
      <c r="L413" s="60">
        <f>1/1</f>
        <v>1</v>
      </c>
    </row>
    <row r="414" spans="2:12" s="13" customFormat="1" ht="78" hidden="1" customHeight="1" x14ac:dyDescent="0.25">
      <c r="B414" s="111"/>
      <c r="C414" s="7" t="s">
        <v>426</v>
      </c>
      <c r="D414" s="8" t="s">
        <v>427</v>
      </c>
      <c r="E414" s="9" t="s">
        <v>428</v>
      </c>
      <c r="F414" s="15" t="s">
        <v>430</v>
      </c>
      <c r="G414" s="49" t="s">
        <v>44</v>
      </c>
      <c r="H414" s="14" t="s">
        <v>402</v>
      </c>
      <c r="I414" s="12" t="s">
        <v>1156</v>
      </c>
      <c r="J414" s="9" t="s">
        <v>1395</v>
      </c>
      <c r="K414" s="60">
        <f t="shared" ref="K414:K415" si="107">8/25</f>
        <v>0.32</v>
      </c>
      <c r="L414" s="60">
        <v>0</v>
      </c>
    </row>
    <row r="415" spans="2:12" s="13" customFormat="1" ht="78" hidden="1" customHeight="1" x14ac:dyDescent="0.25">
      <c r="B415" s="111"/>
      <c r="C415" s="7" t="s">
        <v>426</v>
      </c>
      <c r="D415" s="8" t="s">
        <v>427</v>
      </c>
      <c r="E415" s="9" t="s">
        <v>428</v>
      </c>
      <c r="F415" s="15" t="s">
        <v>430</v>
      </c>
      <c r="G415" s="49" t="s">
        <v>44</v>
      </c>
      <c r="H415" s="14" t="s">
        <v>403</v>
      </c>
      <c r="I415" s="12" t="s">
        <v>1156</v>
      </c>
      <c r="J415" s="9" t="s">
        <v>1395</v>
      </c>
      <c r="K415" s="60">
        <f t="shared" si="107"/>
        <v>0.32</v>
      </c>
      <c r="L415" s="60">
        <v>0</v>
      </c>
    </row>
    <row r="416" spans="2:12" s="13" customFormat="1" ht="78" hidden="1" customHeight="1" x14ac:dyDescent="0.25">
      <c r="B416" s="111"/>
      <c r="C416" s="7" t="s">
        <v>426</v>
      </c>
      <c r="D416" s="8" t="s">
        <v>427</v>
      </c>
      <c r="E416" s="9" t="s">
        <v>428</v>
      </c>
      <c r="F416" s="15" t="s">
        <v>430</v>
      </c>
      <c r="G416" s="49" t="s">
        <v>85</v>
      </c>
      <c r="H416" s="14" t="s">
        <v>447</v>
      </c>
      <c r="I416" s="12" t="s">
        <v>1153</v>
      </c>
      <c r="J416" s="9" t="s">
        <v>1631</v>
      </c>
      <c r="K416" s="60">
        <f>8/9</f>
        <v>0.88888888888888884</v>
      </c>
      <c r="L416" s="60">
        <f>1/1</f>
        <v>1</v>
      </c>
    </row>
    <row r="417" spans="2:18" s="13" customFormat="1" ht="78" hidden="1" customHeight="1" x14ac:dyDescent="0.25">
      <c r="B417" s="111"/>
      <c r="C417" s="7" t="s">
        <v>426</v>
      </c>
      <c r="D417" s="8" t="s">
        <v>427</v>
      </c>
      <c r="E417" s="9" t="s">
        <v>428</v>
      </c>
      <c r="F417" s="15" t="s">
        <v>430</v>
      </c>
      <c r="G417" s="49" t="s">
        <v>46</v>
      </c>
      <c r="H417" s="14" t="s">
        <v>448</v>
      </c>
      <c r="I417" s="12" t="s">
        <v>1156</v>
      </c>
      <c r="J417" s="71" t="s">
        <v>1687</v>
      </c>
      <c r="K417" s="60">
        <f t="shared" ref="K417:K419" si="108">3/15</f>
        <v>0.2</v>
      </c>
      <c r="L417" s="60">
        <v>0</v>
      </c>
    </row>
    <row r="418" spans="2:18" s="13" customFormat="1" ht="78" hidden="1" customHeight="1" x14ac:dyDescent="0.25">
      <c r="B418" s="111"/>
      <c r="C418" s="7" t="s">
        <v>426</v>
      </c>
      <c r="D418" s="8" t="s">
        <v>427</v>
      </c>
      <c r="E418" s="9" t="s">
        <v>428</v>
      </c>
      <c r="F418" s="15" t="s">
        <v>430</v>
      </c>
      <c r="G418" s="49" t="s">
        <v>46</v>
      </c>
      <c r="H418" s="14" t="s">
        <v>449</v>
      </c>
      <c r="I418" s="12" t="s">
        <v>1156</v>
      </c>
      <c r="J418" s="71" t="s">
        <v>1688</v>
      </c>
      <c r="K418" s="60">
        <f t="shared" si="108"/>
        <v>0.2</v>
      </c>
      <c r="L418" s="60">
        <v>0</v>
      </c>
    </row>
    <row r="419" spans="2:18" s="13" customFormat="1" ht="78" hidden="1" customHeight="1" x14ac:dyDescent="0.25">
      <c r="B419" s="111"/>
      <c r="C419" s="7" t="s">
        <v>426</v>
      </c>
      <c r="D419" s="8" t="s">
        <v>427</v>
      </c>
      <c r="E419" s="9" t="s">
        <v>428</v>
      </c>
      <c r="F419" s="15" t="s">
        <v>430</v>
      </c>
      <c r="G419" s="49" t="s">
        <v>46</v>
      </c>
      <c r="H419" s="14" t="s">
        <v>450</v>
      </c>
      <c r="I419" s="12" t="s">
        <v>1156</v>
      </c>
      <c r="J419" s="71" t="s">
        <v>1689</v>
      </c>
      <c r="K419" s="60">
        <f t="shared" si="108"/>
        <v>0.2</v>
      </c>
      <c r="L419" s="60">
        <v>0</v>
      </c>
    </row>
    <row r="420" spans="2:18" s="13" customFormat="1" ht="78" hidden="1" customHeight="1" x14ac:dyDescent="0.25">
      <c r="B420" s="111"/>
      <c r="C420" s="7" t="s">
        <v>426</v>
      </c>
      <c r="D420" s="8" t="s">
        <v>427</v>
      </c>
      <c r="E420" s="9" t="s">
        <v>428</v>
      </c>
      <c r="F420" s="15" t="s">
        <v>430</v>
      </c>
      <c r="G420" s="49" t="s">
        <v>49</v>
      </c>
      <c r="H420" s="14" t="s">
        <v>448</v>
      </c>
      <c r="I420" s="12" t="s">
        <v>1156</v>
      </c>
      <c r="J420" s="71"/>
      <c r="K420" s="60">
        <f t="shared" ref="K420:K422" si="109">3/13</f>
        <v>0.23076923076923078</v>
      </c>
      <c r="L420" s="60">
        <v>0</v>
      </c>
    </row>
    <row r="421" spans="2:18" s="13" customFormat="1" ht="78" hidden="1" customHeight="1" x14ac:dyDescent="0.25">
      <c r="B421" s="111"/>
      <c r="C421" s="7" t="s">
        <v>426</v>
      </c>
      <c r="D421" s="8" t="s">
        <v>427</v>
      </c>
      <c r="E421" s="9" t="s">
        <v>428</v>
      </c>
      <c r="F421" s="15" t="s">
        <v>430</v>
      </c>
      <c r="G421" s="49" t="s">
        <v>49</v>
      </c>
      <c r="H421" s="14" t="s">
        <v>449</v>
      </c>
      <c r="I421" s="12" t="s">
        <v>1156</v>
      </c>
      <c r="J421" s="71"/>
      <c r="K421" s="60">
        <f t="shared" si="109"/>
        <v>0.23076923076923078</v>
      </c>
      <c r="L421" s="60">
        <v>0</v>
      </c>
    </row>
    <row r="422" spans="2:18" s="13" customFormat="1" ht="78" hidden="1" customHeight="1" x14ac:dyDescent="0.25">
      <c r="B422" s="111"/>
      <c r="C422" s="7" t="s">
        <v>426</v>
      </c>
      <c r="D422" s="8" t="s">
        <v>427</v>
      </c>
      <c r="E422" s="9" t="s">
        <v>428</v>
      </c>
      <c r="F422" s="15" t="s">
        <v>430</v>
      </c>
      <c r="G422" s="49" t="s">
        <v>49</v>
      </c>
      <c r="H422" s="14" t="s">
        <v>450</v>
      </c>
      <c r="I422" s="12" t="s">
        <v>1156</v>
      </c>
      <c r="J422" s="71"/>
      <c r="K422" s="60">
        <f t="shared" si="109"/>
        <v>0.23076923076923078</v>
      </c>
      <c r="L422" s="60">
        <v>0</v>
      </c>
    </row>
    <row r="423" spans="2:18" s="13" customFormat="1" ht="78" hidden="1" customHeight="1" x14ac:dyDescent="0.25">
      <c r="B423" s="111"/>
      <c r="C423" s="7" t="s">
        <v>426</v>
      </c>
      <c r="D423" s="8" t="s">
        <v>427</v>
      </c>
      <c r="E423" s="9" t="s">
        <v>428</v>
      </c>
      <c r="F423" s="15" t="s">
        <v>430</v>
      </c>
      <c r="G423" s="49" t="s">
        <v>52</v>
      </c>
      <c r="H423" s="14" t="s">
        <v>452</v>
      </c>
      <c r="I423" s="12" t="s">
        <v>1153</v>
      </c>
      <c r="J423" s="71" t="s">
        <v>1814</v>
      </c>
      <c r="K423" s="60">
        <f>8/10</f>
        <v>0.8</v>
      </c>
      <c r="L423" s="60">
        <f>1/1</f>
        <v>1</v>
      </c>
    </row>
    <row r="424" spans="2:18" s="13" customFormat="1" ht="78" hidden="1" customHeight="1" x14ac:dyDescent="0.25">
      <c r="B424" s="111"/>
      <c r="C424" s="7" t="s">
        <v>426</v>
      </c>
      <c r="D424" s="8" t="s">
        <v>427</v>
      </c>
      <c r="E424" s="9" t="s">
        <v>428</v>
      </c>
      <c r="F424" s="15" t="s">
        <v>430</v>
      </c>
      <c r="G424" s="49" t="s">
        <v>54</v>
      </c>
      <c r="H424" s="14" t="s">
        <v>423</v>
      </c>
      <c r="I424" s="12" t="s">
        <v>1153</v>
      </c>
      <c r="J424" s="9" t="s">
        <v>1248</v>
      </c>
      <c r="K424" s="60">
        <f t="shared" ref="K424:K426" si="110">13/20</f>
        <v>0.65</v>
      </c>
      <c r="L424" s="60">
        <f>1/3</f>
        <v>0.33333333333333331</v>
      </c>
    </row>
    <row r="425" spans="2:18" s="13" customFormat="1" ht="78" hidden="1" customHeight="1" x14ac:dyDescent="0.25">
      <c r="B425" s="111"/>
      <c r="C425" s="7" t="s">
        <v>426</v>
      </c>
      <c r="D425" s="8" t="s">
        <v>427</v>
      </c>
      <c r="E425" s="9" t="s">
        <v>428</v>
      </c>
      <c r="F425" s="15" t="s">
        <v>430</v>
      </c>
      <c r="G425" s="49" t="s">
        <v>54</v>
      </c>
      <c r="H425" s="14" t="s">
        <v>424</v>
      </c>
      <c r="I425" s="12" t="s">
        <v>1156</v>
      </c>
      <c r="J425" s="9" t="s">
        <v>1242</v>
      </c>
      <c r="K425" s="60">
        <f t="shared" si="110"/>
        <v>0.65</v>
      </c>
      <c r="L425" s="60">
        <f t="shared" ref="L425:L426" si="111">1/3</f>
        <v>0.33333333333333331</v>
      </c>
    </row>
    <row r="426" spans="2:18" s="13" customFormat="1" ht="78" hidden="1" customHeight="1" x14ac:dyDescent="0.25">
      <c r="B426" s="111"/>
      <c r="C426" s="7" t="s">
        <v>426</v>
      </c>
      <c r="D426" s="8" t="s">
        <v>427</v>
      </c>
      <c r="E426" s="9" t="s">
        <v>428</v>
      </c>
      <c r="F426" s="15" t="s">
        <v>430</v>
      </c>
      <c r="G426" s="49" t="s">
        <v>54</v>
      </c>
      <c r="H426" s="14" t="s">
        <v>453</v>
      </c>
      <c r="I426" s="12" t="s">
        <v>1156</v>
      </c>
      <c r="J426" s="9"/>
      <c r="K426" s="60">
        <f t="shared" si="110"/>
        <v>0.65</v>
      </c>
      <c r="L426" s="60">
        <f t="shared" si="111"/>
        <v>0.33333333333333331</v>
      </c>
    </row>
    <row r="427" spans="2:18" s="13" customFormat="1" ht="78" hidden="1" customHeight="1" x14ac:dyDescent="0.25">
      <c r="B427" s="111"/>
      <c r="C427" s="7" t="s">
        <v>426</v>
      </c>
      <c r="D427" s="8" t="s">
        <v>427</v>
      </c>
      <c r="E427" s="9" t="s">
        <v>428</v>
      </c>
      <c r="F427" s="15" t="s">
        <v>430</v>
      </c>
      <c r="G427" s="49" t="s">
        <v>1071</v>
      </c>
      <c r="H427" s="14" t="s">
        <v>1091</v>
      </c>
      <c r="I427" s="12" t="s">
        <v>1153</v>
      </c>
      <c r="J427" s="9" t="s">
        <v>1333</v>
      </c>
      <c r="K427" s="95">
        <f>12/12</f>
        <v>1</v>
      </c>
      <c r="L427" s="60">
        <f>1/1</f>
        <v>1</v>
      </c>
      <c r="M427" s="37"/>
      <c r="N427" s="37"/>
      <c r="O427" s="37"/>
      <c r="P427" s="37"/>
      <c r="Q427" s="37"/>
      <c r="R427" s="37"/>
    </row>
    <row r="428" spans="2:18" s="13" customFormat="1" ht="78" hidden="1" customHeight="1" x14ac:dyDescent="0.25">
      <c r="B428" s="111"/>
      <c r="C428" s="7" t="s">
        <v>426</v>
      </c>
      <c r="D428" s="8" t="s">
        <v>427</v>
      </c>
      <c r="E428" s="9" t="s">
        <v>428</v>
      </c>
      <c r="F428" s="15" t="s">
        <v>430</v>
      </c>
      <c r="G428" s="49" t="s">
        <v>1124</v>
      </c>
      <c r="H428" s="14" t="s">
        <v>1125</v>
      </c>
      <c r="I428" s="12" t="s">
        <v>1153</v>
      </c>
      <c r="J428" s="9" t="s">
        <v>1377</v>
      </c>
      <c r="K428" s="65">
        <f t="shared" ref="K428:K429" si="112">2/9</f>
        <v>0.22222222222222221</v>
      </c>
      <c r="L428" s="95">
        <f>1/1</f>
        <v>1</v>
      </c>
      <c r="M428" s="37"/>
      <c r="N428" s="37"/>
      <c r="O428" s="37"/>
      <c r="P428" s="37"/>
      <c r="Q428" s="37"/>
      <c r="R428" s="37"/>
    </row>
    <row r="429" spans="2:18" s="13" customFormat="1" ht="78" hidden="1" customHeight="1" x14ac:dyDescent="0.25">
      <c r="B429" s="111"/>
      <c r="C429" s="7" t="s">
        <v>426</v>
      </c>
      <c r="D429" s="8" t="s">
        <v>427</v>
      </c>
      <c r="E429" s="9" t="s">
        <v>428</v>
      </c>
      <c r="F429" s="15" t="s">
        <v>430</v>
      </c>
      <c r="G429" s="49" t="s">
        <v>1124</v>
      </c>
      <c r="H429" s="14" t="s">
        <v>1126</v>
      </c>
      <c r="I429" s="12" t="s">
        <v>1156</v>
      </c>
      <c r="J429" s="9" t="s">
        <v>1377</v>
      </c>
      <c r="K429" s="65">
        <f t="shared" si="112"/>
        <v>0.22222222222222221</v>
      </c>
      <c r="L429" s="95">
        <v>0</v>
      </c>
      <c r="M429" s="37"/>
      <c r="N429" s="37"/>
      <c r="O429" s="37"/>
      <c r="P429" s="37"/>
      <c r="Q429" s="37"/>
      <c r="R429" s="37"/>
    </row>
    <row r="430" spans="2:18" s="13" customFormat="1" ht="78" hidden="1" customHeight="1" x14ac:dyDescent="0.25">
      <c r="B430" s="111"/>
      <c r="C430" s="7" t="s">
        <v>426</v>
      </c>
      <c r="D430" s="8" t="s">
        <v>427</v>
      </c>
      <c r="E430" s="9" t="s">
        <v>428</v>
      </c>
      <c r="F430" s="15" t="s">
        <v>430</v>
      </c>
      <c r="G430" s="49" t="s">
        <v>1800</v>
      </c>
      <c r="H430" s="14"/>
      <c r="I430" s="12" t="s">
        <v>1156</v>
      </c>
      <c r="J430" s="9" t="s">
        <v>1828</v>
      </c>
      <c r="K430" s="65">
        <f>1/4</f>
        <v>0.25</v>
      </c>
      <c r="L430" s="95">
        <v>0</v>
      </c>
      <c r="M430" s="37"/>
      <c r="N430" s="37"/>
      <c r="O430" s="37"/>
      <c r="P430" s="37"/>
      <c r="Q430" s="37"/>
      <c r="R430" s="37"/>
    </row>
    <row r="431" spans="2:18" s="13" customFormat="1" ht="78" hidden="1" customHeight="1" x14ac:dyDescent="0.25">
      <c r="B431" s="111"/>
      <c r="C431" s="16" t="s">
        <v>454</v>
      </c>
      <c r="D431" s="17" t="s">
        <v>455</v>
      </c>
      <c r="E431" s="9" t="s">
        <v>456</v>
      </c>
      <c r="F431" s="15" t="s">
        <v>457</v>
      </c>
      <c r="G431" s="49" t="s">
        <v>9</v>
      </c>
      <c r="H431" s="24" t="s">
        <v>395</v>
      </c>
      <c r="I431" s="12" t="s">
        <v>1153</v>
      </c>
      <c r="J431" s="25" t="s">
        <v>1762</v>
      </c>
      <c r="K431" s="60">
        <f t="shared" ref="K431:K433" si="113">15/20</f>
        <v>0.75</v>
      </c>
      <c r="L431" s="60">
        <f t="shared" ref="L431:L433" si="114">3/3</f>
        <v>1</v>
      </c>
    </row>
    <row r="432" spans="2:18" s="13" customFormat="1" ht="78" hidden="1" customHeight="1" x14ac:dyDescent="0.25">
      <c r="B432" s="111"/>
      <c r="C432" s="16" t="s">
        <v>454</v>
      </c>
      <c r="D432" s="17" t="s">
        <v>455</v>
      </c>
      <c r="E432" s="9" t="s">
        <v>456</v>
      </c>
      <c r="F432" s="15" t="s">
        <v>458</v>
      </c>
      <c r="G432" s="49" t="s">
        <v>9</v>
      </c>
      <c r="H432" s="11" t="s">
        <v>397</v>
      </c>
      <c r="I432" s="12" t="s">
        <v>1153</v>
      </c>
      <c r="J432" s="25" t="s">
        <v>1765</v>
      </c>
      <c r="K432" s="60">
        <f t="shared" si="113"/>
        <v>0.75</v>
      </c>
      <c r="L432" s="60">
        <f t="shared" si="114"/>
        <v>1</v>
      </c>
    </row>
    <row r="433" spans="2:12" s="13" customFormat="1" ht="78" hidden="1" customHeight="1" x14ac:dyDescent="0.25">
      <c r="B433" s="111"/>
      <c r="C433" s="16" t="s">
        <v>454</v>
      </c>
      <c r="D433" s="17" t="s">
        <v>455</v>
      </c>
      <c r="E433" s="9" t="s">
        <v>456</v>
      </c>
      <c r="F433" s="15" t="s">
        <v>458</v>
      </c>
      <c r="G433" s="49" t="s">
        <v>9</v>
      </c>
      <c r="H433" s="11" t="s">
        <v>398</v>
      </c>
      <c r="I433" s="12" t="s">
        <v>1153</v>
      </c>
      <c r="J433" s="25" t="s">
        <v>1767</v>
      </c>
      <c r="K433" s="60">
        <f t="shared" si="113"/>
        <v>0.75</v>
      </c>
      <c r="L433" s="60">
        <f t="shared" si="114"/>
        <v>1</v>
      </c>
    </row>
    <row r="434" spans="2:12" s="13" customFormat="1" ht="78" hidden="1" customHeight="1" x14ac:dyDescent="0.25">
      <c r="B434" s="111"/>
      <c r="C434" s="16" t="s">
        <v>454</v>
      </c>
      <c r="D434" s="17" t="s">
        <v>455</v>
      </c>
      <c r="E434" s="9" t="s">
        <v>456</v>
      </c>
      <c r="F434" s="15" t="s">
        <v>458</v>
      </c>
      <c r="G434" s="49" t="s">
        <v>63</v>
      </c>
      <c r="H434" s="41" t="s">
        <v>459</v>
      </c>
      <c r="I434" s="12" t="s">
        <v>1156</v>
      </c>
      <c r="J434" s="71" t="s">
        <v>1282</v>
      </c>
      <c r="K434" s="60">
        <f>7/12</f>
        <v>0.58333333333333337</v>
      </c>
      <c r="L434" s="60">
        <v>0</v>
      </c>
    </row>
    <row r="435" spans="2:12" s="13" customFormat="1" ht="78" hidden="1" customHeight="1" x14ac:dyDescent="0.25">
      <c r="B435" s="111"/>
      <c r="C435" s="16" t="s">
        <v>454</v>
      </c>
      <c r="D435" s="17" t="s">
        <v>455</v>
      </c>
      <c r="E435" s="9" t="s">
        <v>456</v>
      </c>
      <c r="F435" s="15" t="s">
        <v>458</v>
      </c>
      <c r="G435" s="49" t="s">
        <v>20</v>
      </c>
      <c r="H435" s="42" t="s">
        <v>460</v>
      </c>
      <c r="I435" s="12" t="s">
        <v>1156</v>
      </c>
      <c r="J435" s="9" t="s">
        <v>1609</v>
      </c>
      <c r="K435" s="60">
        <f>3/10</f>
        <v>0.3</v>
      </c>
      <c r="L435" s="60">
        <v>0</v>
      </c>
    </row>
    <row r="436" spans="2:12" s="13" customFormat="1" ht="78" hidden="1" customHeight="1" x14ac:dyDescent="0.25">
      <c r="B436" s="111"/>
      <c r="C436" s="16" t="s">
        <v>454</v>
      </c>
      <c r="D436" s="17" t="s">
        <v>455</v>
      </c>
      <c r="E436" s="9" t="s">
        <v>456</v>
      </c>
      <c r="F436" s="15" t="s">
        <v>458</v>
      </c>
      <c r="G436" s="49" t="s">
        <v>23</v>
      </c>
      <c r="H436" s="42" t="s">
        <v>402</v>
      </c>
      <c r="I436" s="12" t="s">
        <v>1153</v>
      </c>
      <c r="J436" s="71" t="s">
        <v>1726</v>
      </c>
      <c r="K436" s="60">
        <f t="shared" ref="K436:K437" si="115">20/25</f>
        <v>0.8</v>
      </c>
      <c r="L436" s="60">
        <f t="shared" ref="L436:L437" si="116">2/2</f>
        <v>1</v>
      </c>
    </row>
    <row r="437" spans="2:12" s="13" customFormat="1" ht="78" hidden="1" customHeight="1" x14ac:dyDescent="0.25">
      <c r="B437" s="111"/>
      <c r="C437" s="16" t="s">
        <v>454</v>
      </c>
      <c r="D437" s="17" t="s">
        <v>455</v>
      </c>
      <c r="E437" s="9" t="s">
        <v>456</v>
      </c>
      <c r="F437" s="15" t="s">
        <v>458</v>
      </c>
      <c r="G437" s="49" t="s">
        <v>23</v>
      </c>
      <c r="H437" s="42" t="s">
        <v>403</v>
      </c>
      <c r="I437" s="12" t="s">
        <v>1153</v>
      </c>
      <c r="J437" s="71" t="s">
        <v>1727</v>
      </c>
      <c r="K437" s="60">
        <f t="shared" si="115"/>
        <v>0.8</v>
      </c>
      <c r="L437" s="60">
        <f t="shared" si="116"/>
        <v>1</v>
      </c>
    </row>
    <row r="438" spans="2:12" s="13" customFormat="1" ht="78" hidden="1" customHeight="1" x14ac:dyDescent="0.25">
      <c r="B438" s="111"/>
      <c r="C438" s="16" t="s">
        <v>454</v>
      </c>
      <c r="D438" s="17" t="s">
        <v>455</v>
      </c>
      <c r="E438" s="9" t="s">
        <v>456</v>
      </c>
      <c r="F438" s="15" t="s">
        <v>458</v>
      </c>
      <c r="G438" s="49" t="s">
        <v>68</v>
      </c>
      <c r="H438" s="42" t="s">
        <v>461</v>
      </c>
      <c r="I438" s="12" t="s">
        <v>1156</v>
      </c>
      <c r="J438" s="9" t="s">
        <v>1505</v>
      </c>
      <c r="K438" s="60">
        <f>8/10</f>
        <v>0.8</v>
      </c>
      <c r="L438" s="60">
        <v>0</v>
      </c>
    </row>
    <row r="439" spans="2:12" s="13" customFormat="1" ht="78" hidden="1" customHeight="1" x14ac:dyDescent="0.25">
      <c r="B439" s="111"/>
      <c r="C439" s="16" t="s">
        <v>454</v>
      </c>
      <c r="D439" s="17" t="s">
        <v>455</v>
      </c>
      <c r="E439" s="9" t="s">
        <v>456</v>
      </c>
      <c r="F439" s="15" t="s">
        <v>458</v>
      </c>
      <c r="G439" s="49" t="s">
        <v>26</v>
      </c>
      <c r="H439" s="42" t="s">
        <v>435</v>
      </c>
      <c r="I439" s="12" t="s">
        <v>1156</v>
      </c>
      <c r="J439" s="9" t="s">
        <v>1450</v>
      </c>
      <c r="K439" s="60">
        <f t="shared" ref="K439:K440" si="117">15/20</f>
        <v>0.75</v>
      </c>
      <c r="L439" s="60">
        <v>0</v>
      </c>
    </row>
    <row r="440" spans="2:12" s="13" customFormat="1" ht="105" hidden="1" customHeight="1" x14ac:dyDescent="0.25">
      <c r="B440" s="111"/>
      <c r="C440" s="16" t="s">
        <v>454</v>
      </c>
      <c r="D440" s="17" t="s">
        <v>455</v>
      </c>
      <c r="E440" s="9" t="s">
        <v>456</v>
      </c>
      <c r="F440" s="15" t="s">
        <v>458</v>
      </c>
      <c r="G440" s="49" t="s">
        <v>26</v>
      </c>
      <c r="H440" s="42" t="s">
        <v>407</v>
      </c>
      <c r="I440" s="12" t="s">
        <v>1156</v>
      </c>
      <c r="J440" s="67" t="s">
        <v>1451</v>
      </c>
      <c r="K440" s="60">
        <f t="shared" si="117"/>
        <v>0.75</v>
      </c>
      <c r="L440" s="60">
        <v>0</v>
      </c>
    </row>
    <row r="441" spans="2:12" s="13" customFormat="1" ht="78" hidden="1" customHeight="1" x14ac:dyDescent="0.25">
      <c r="B441" s="111"/>
      <c r="C441" s="16" t="s">
        <v>454</v>
      </c>
      <c r="D441" s="17" t="s">
        <v>455</v>
      </c>
      <c r="E441" s="9" t="s">
        <v>456</v>
      </c>
      <c r="F441" s="15" t="s">
        <v>458</v>
      </c>
      <c r="G441" s="49" t="s">
        <v>74</v>
      </c>
      <c r="H441" s="42" t="s">
        <v>462</v>
      </c>
      <c r="I441" s="12" t="s">
        <v>1153</v>
      </c>
      <c r="J441" s="75" t="s">
        <v>1305</v>
      </c>
      <c r="K441" s="60">
        <f>8/11</f>
        <v>0.72727272727272729</v>
      </c>
      <c r="L441" s="60">
        <f>1/1</f>
        <v>1</v>
      </c>
    </row>
    <row r="442" spans="2:12" s="13" customFormat="1" ht="78" hidden="1" customHeight="1" x14ac:dyDescent="0.25">
      <c r="B442" s="111"/>
      <c r="C442" s="16" t="s">
        <v>454</v>
      </c>
      <c r="D442" s="17" t="s">
        <v>455</v>
      </c>
      <c r="E442" s="9" t="s">
        <v>456</v>
      </c>
      <c r="F442" s="15" t="s">
        <v>458</v>
      </c>
      <c r="G442" s="49" t="s">
        <v>31</v>
      </c>
      <c r="H442" s="42" t="s">
        <v>438</v>
      </c>
      <c r="I442" s="12" t="s">
        <v>1156</v>
      </c>
      <c r="J442" s="8" t="s">
        <v>1591</v>
      </c>
      <c r="K442" s="60">
        <f>9/12</f>
        <v>0.75</v>
      </c>
      <c r="L442" s="60">
        <v>0</v>
      </c>
    </row>
    <row r="443" spans="2:12" s="13" customFormat="1" ht="78" hidden="1" customHeight="1" x14ac:dyDescent="0.25">
      <c r="B443" s="111"/>
      <c r="C443" s="16" t="s">
        <v>454</v>
      </c>
      <c r="D443" s="17" t="s">
        <v>455</v>
      </c>
      <c r="E443" s="9" t="s">
        <v>456</v>
      </c>
      <c r="F443" s="15" t="s">
        <v>458</v>
      </c>
      <c r="G443" s="49" t="s">
        <v>350</v>
      </c>
      <c r="H443" s="42" t="s">
        <v>463</v>
      </c>
      <c r="I443" s="12" t="s">
        <v>1156</v>
      </c>
      <c r="J443" s="72" t="s">
        <v>1227</v>
      </c>
      <c r="K443" s="60">
        <f>1/10</f>
        <v>0.1</v>
      </c>
      <c r="L443" s="60">
        <v>0</v>
      </c>
    </row>
    <row r="444" spans="2:12" s="13" customFormat="1" ht="78" hidden="1" customHeight="1" x14ac:dyDescent="0.25">
      <c r="B444" s="111"/>
      <c r="C444" s="16" t="s">
        <v>454</v>
      </c>
      <c r="D444" s="17" t="s">
        <v>455</v>
      </c>
      <c r="E444" s="9" t="s">
        <v>456</v>
      </c>
      <c r="F444" s="15" t="s">
        <v>458</v>
      </c>
      <c r="G444" s="49" t="s">
        <v>33</v>
      </c>
      <c r="H444" s="42" t="s">
        <v>464</v>
      </c>
      <c r="I444" s="12" t="s">
        <v>1153</v>
      </c>
      <c r="J444" s="71" t="s">
        <v>1166</v>
      </c>
      <c r="K444" s="60">
        <f>11/12</f>
        <v>0.91666666666666663</v>
      </c>
      <c r="L444" s="60">
        <f>1/1</f>
        <v>1</v>
      </c>
    </row>
    <row r="445" spans="2:12" s="13" customFormat="1" ht="78" hidden="1" customHeight="1" x14ac:dyDescent="0.25">
      <c r="B445" s="111"/>
      <c r="C445" s="16" t="s">
        <v>454</v>
      </c>
      <c r="D445" s="17" t="s">
        <v>455</v>
      </c>
      <c r="E445" s="9" t="s">
        <v>456</v>
      </c>
      <c r="F445" s="15" t="s">
        <v>458</v>
      </c>
      <c r="G445" s="49" t="s">
        <v>181</v>
      </c>
      <c r="H445" s="42" t="s">
        <v>465</v>
      </c>
      <c r="I445" s="12" t="s">
        <v>1153</v>
      </c>
      <c r="J445" s="9" t="s">
        <v>1479</v>
      </c>
      <c r="K445" s="60">
        <f t="shared" ref="K445:K446" si="118">11/16</f>
        <v>0.6875</v>
      </c>
      <c r="L445" s="60">
        <f>2/2</f>
        <v>1</v>
      </c>
    </row>
    <row r="446" spans="2:12" s="13" customFormat="1" ht="78" hidden="1" customHeight="1" x14ac:dyDescent="0.25">
      <c r="B446" s="111"/>
      <c r="C446" s="16" t="s">
        <v>454</v>
      </c>
      <c r="D446" s="17" t="s">
        <v>455</v>
      </c>
      <c r="E446" s="9" t="s">
        <v>456</v>
      </c>
      <c r="F446" s="15" t="s">
        <v>458</v>
      </c>
      <c r="G446" s="49" t="s">
        <v>181</v>
      </c>
      <c r="H446" s="42" t="s">
        <v>466</v>
      </c>
      <c r="I446" s="12" t="s">
        <v>1153</v>
      </c>
      <c r="J446" s="9" t="s">
        <v>1480</v>
      </c>
      <c r="K446" s="60">
        <f t="shared" si="118"/>
        <v>0.6875</v>
      </c>
      <c r="L446" s="60">
        <f>2/2</f>
        <v>1</v>
      </c>
    </row>
    <row r="447" spans="2:12" s="13" customFormat="1" ht="78" hidden="1" customHeight="1" x14ac:dyDescent="0.25">
      <c r="B447" s="111"/>
      <c r="C447" s="16" t="s">
        <v>454</v>
      </c>
      <c r="D447" s="17" t="s">
        <v>455</v>
      </c>
      <c r="E447" s="9" t="s">
        <v>456</v>
      </c>
      <c r="F447" s="15" t="s">
        <v>458</v>
      </c>
      <c r="G447" s="49" t="s">
        <v>37</v>
      </c>
      <c r="H447" s="42" t="s">
        <v>467</v>
      </c>
      <c r="I447" s="12" t="s">
        <v>1156</v>
      </c>
      <c r="J447" s="9"/>
      <c r="K447" s="60">
        <f>2/4</f>
        <v>0.5</v>
      </c>
      <c r="L447" s="60">
        <v>0</v>
      </c>
    </row>
    <row r="448" spans="2:12" s="13" customFormat="1" ht="78" hidden="1" customHeight="1" x14ac:dyDescent="0.25">
      <c r="B448" s="111"/>
      <c r="C448" s="16" t="s">
        <v>454</v>
      </c>
      <c r="D448" s="17" t="s">
        <v>455</v>
      </c>
      <c r="E448" s="9" t="s">
        <v>456</v>
      </c>
      <c r="F448" s="15" t="s">
        <v>458</v>
      </c>
      <c r="G448" s="49" t="s">
        <v>56</v>
      </c>
      <c r="H448" s="42" t="s">
        <v>468</v>
      </c>
      <c r="I448" s="12" t="s">
        <v>1156</v>
      </c>
      <c r="J448" s="8"/>
      <c r="K448" s="60">
        <f>3/9</f>
        <v>0.33333333333333331</v>
      </c>
      <c r="L448" s="60">
        <v>0</v>
      </c>
    </row>
    <row r="449" spans="2:18" s="13" customFormat="1" ht="78" hidden="1" customHeight="1" x14ac:dyDescent="0.25">
      <c r="B449" s="111"/>
      <c r="C449" s="16" t="s">
        <v>454</v>
      </c>
      <c r="D449" s="17" t="s">
        <v>455</v>
      </c>
      <c r="E449" s="9" t="s">
        <v>456</v>
      </c>
      <c r="F449" s="15" t="s">
        <v>458</v>
      </c>
      <c r="G449" s="49" t="s">
        <v>42</v>
      </c>
      <c r="H449" s="42" t="s">
        <v>469</v>
      </c>
      <c r="I449" s="12" t="s">
        <v>1153</v>
      </c>
      <c r="J449" s="71" t="s">
        <v>1568</v>
      </c>
      <c r="K449" s="60">
        <v>1</v>
      </c>
      <c r="L449" s="60">
        <f>1/1</f>
        <v>1</v>
      </c>
    </row>
    <row r="450" spans="2:18" s="13" customFormat="1" ht="78" hidden="1" customHeight="1" x14ac:dyDescent="0.25">
      <c r="B450" s="111"/>
      <c r="C450" s="16" t="s">
        <v>454</v>
      </c>
      <c r="D450" s="17" t="s">
        <v>455</v>
      </c>
      <c r="E450" s="9" t="s">
        <v>456</v>
      </c>
      <c r="F450" s="15" t="s">
        <v>458</v>
      </c>
      <c r="G450" s="49" t="s">
        <v>44</v>
      </c>
      <c r="H450" s="42" t="s">
        <v>402</v>
      </c>
      <c r="I450" s="12" t="s">
        <v>1156</v>
      </c>
      <c r="J450" s="9" t="s">
        <v>1395</v>
      </c>
      <c r="K450" s="60">
        <f t="shared" ref="K450:K451" si="119">8/25</f>
        <v>0.32</v>
      </c>
      <c r="L450" s="60">
        <v>0</v>
      </c>
    </row>
    <row r="451" spans="2:18" s="13" customFormat="1" ht="78" hidden="1" customHeight="1" x14ac:dyDescent="0.25">
      <c r="B451" s="111"/>
      <c r="C451" s="16" t="s">
        <v>454</v>
      </c>
      <c r="D451" s="17" t="s">
        <v>455</v>
      </c>
      <c r="E451" s="9" t="s">
        <v>456</v>
      </c>
      <c r="F451" s="15" t="s">
        <v>458</v>
      </c>
      <c r="G451" s="49" t="s">
        <v>44</v>
      </c>
      <c r="H451" s="42" t="s">
        <v>403</v>
      </c>
      <c r="I451" s="12" t="s">
        <v>1156</v>
      </c>
      <c r="J451" s="9" t="s">
        <v>1395</v>
      </c>
      <c r="K451" s="60">
        <f t="shared" si="119"/>
        <v>0.32</v>
      </c>
      <c r="L451" s="60">
        <v>0</v>
      </c>
    </row>
    <row r="452" spans="2:18" s="13" customFormat="1" ht="78" hidden="1" customHeight="1" x14ac:dyDescent="0.25">
      <c r="B452" s="111"/>
      <c r="C452" s="16" t="s">
        <v>454</v>
      </c>
      <c r="D452" s="17" t="s">
        <v>455</v>
      </c>
      <c r="E452" s="9" t="s">
        <v>456</v>
      </c>
      <c r="F452" s="15" t="s">
        <v>458</v>
      </c>
      <c r="G452" s="49" t="s">
        <v>46</v>
      </c>
      <c r="H452" s="42" t="s">
        <v>470</v>
      </c>
      <c r="I452" s="12" t="s">
        <v>1156</v>
      </c>
      <c r="J452" s="71" t="s">
        <v>1690</v>
      </c>
      <c r="K452" s="60">
        <f>3/15</f>
        <v>0.2</v>
      </c>
      <c r="L452" s="60">
        <v>0</v>
      </c>
    </row>
    <row r="453" spans="2:18" s="13" customFormat="1" ht="78" hidden="1" customHeight="1" x14ac:dyDescent="0.25">
      <c r="B453" s="111"/>
      <c r="C453" s="16" t="s">
        <v>454</v>
      </c>
      <c r="D453" s="17" t="s">
        <v>455</v>
      </c>
      <c r="E453" s="9" t="s">
        <v>456</v>
      </c>
      <c r="F453" s="15" t="s">
        <v>458</v>
      </c>
      <c r="G453" s="49" t="s">
        <v>49</v>
      </c>
      <c r="H453" s="42" t="s">
        <v>470</v>
      </c>
      <c r="I453" s="12" t="s">
        <v>1156</v>
      </c>
      <c r="J453" s="71"/>
      <c r="K453" s="60">
        <f>3/13</f>
        <v>0.23076923076923078</v>
      </c>
      <c r="L453" s="60">
        <v>0</v>
      </c>
    </row>
    <row r="454" spans="2:18" s="13" customFormat="1" ht="78" hidden="1" customHeight="1" x14ac:dyDescent="0.25">
      <c r="B454" s="111"/>
      <c r="C454" s="16" t="s">
        <v>454</v>
      </c>
      <c r="D454" s="17" t="s">
        <v>455</v>
      </c>
      <c r="E454" s="9" t="s">
        <v>456</v>
      </c>
      <c r="F454" s="15" t="s">
        <v>458</v>
      </c>
      <c r="G454" s="49" t="s">
        <v>52</v>
      </c>
      <c r="H454" s="42" t="s">
        <v>471</v>
      </c>
      <c r="I454" s="12" t="s">
        <v>1153</v>
      </c>
      <c r="J454" s="72">
        <v>1</v>
      </c>
      <c r="K454" s="60">
        <f t="shared" ref="K454:K455" si="120">8/10</f>
        <v>0.8</v>
      </c>
      <c r="L454" s="60">
        <f>1/1</f>
        <v>1</v>
      </c>
    </row>
    <row r="455" spans="2:18" s="13" customFormat="1" ht="78" hidden="1" customHeight="1" x14ac:dyDescent="0.25">
      <c r="B455" s="111"/>
      <c r="C455" s="16" t="s">
        <v>454</v>
      </c>
      <c r="D455" s="17" t="s">
        <v>455</v>
      </c>
      <c r="E455" s="9" t="s">
        <v>456</v>
      </c>
      <c r="F455" s="15" t="s">
        <v>458</v>
      </c>
      <c r="G455" s="49" t="s">
        <v>52</v>
      </c>
      <c r="H455" s="42" t="s">
        <v>472</v>
      </c>
      <c r="I455" s="12"/>
      <c r="J455" s="72"/>
      <c r="K455" s="60">
        <f t="shared" si="120"/>
        <v>0.8</v>
      </c>
      <c r="L455" s="60"/>
      <c r="M455" s="13" t="s">
        <v>1824</v>
      </c>
    </row>
    <row r="456" spans="2:18" s="13" customFormat="1" ht="78" hidden="1" customHeight="1" x14ac:dyDescent="0.25">
      <c r="B456" s="111"/>
      <c r="C456" s="16" t="s">
        <v>454</v>
      </c>
      <c r="D456" s="17" t="s">
        <v>455</v>
      </c>
      <c r="E456" s="9" t="s">
        <v>456</v>
      </c>
      <c r="F456" s="15" t="s">
        <v>458</v>
      </c>
      <c r="G456" s="49" t="s">
        <v>54</v>
      </c>
      <c r="H456" s="42" t="s">
        <v>423</v>
      </c>
      <c r="I456" s="12" t="s">
        <v>1153</v>
      </c>
      <c r="J456" s="9" t="s">
        <v>1244</v>
      </c>
      <c r="K456" s="60">
        <f t="shared" ref="K456:K458" si="121">13/20</f>
        <v>0.65</v>
      </c>
      <c r="L456" s="60">
        <f>2/3</f>
        <v>0.66666666666666663</v>
      </c>
    </row>
    <row r="457" spans="2:18" s="13" customFormat="1" ht="78" hidden="1" customHeight="1" x14ac:dyDescent="0.25">
      <c r="B457" s="111"/>
      <c r="C457" s="16" t="s">
        <v>454</v>
      </c>
      <c r="D457" s="17" t="s">
        <v>455</v>
      </c>
      <c r="E457" s="9" t="s">
        <v>456</v>
      </c>
      <c r="F457" s="15" t="s">
        <v>458</v>
      </c>
      <c r="G457" s="49" t="s">
        <v>54</v>
      </c>
      <c r="H457" s="42" t="s">
        <v>424</v>
      </c>
      <c r="I457" s="12" t="s">
        <v>1153</v>
      </c>
      <c r="J457" s="9" t="s">
        <v>1248</v>
      </c>
      <c r="K457" s="60">
        <f t="shared" si="121"/>
        <v>0.65</v>
      </c>
      <c r="L457" s="60">
        <f t="shared" ref="L457:L458" si="122">2/3</f>
        <v>0.66666666666666663</v>
      </c>
    </row>
    <row r="458" spans="2:18" s="13" customFormat="1" ht="78" hidden="1" customHeight="1" x14ac:dyDescent="0.25">
      <c r="B458" s="111"/>
      <c r="C458" s="16" t="s">
        <v>454</v>
      </c>
      <c r="D458" s="17" t="s">
        <v>455</v>
      </c>
      <c r="E458" s="9" t="s">
        <v>456</v>
      </c>
      <c r="F458" s="15" t="s">
        <v>458</v>
      </c>
      <c r="G458" s="49" t="s">
        <v>54</v>
      </c>
      <c r="H458" s="42" t="s">
        <v>453</v>
      </c>
      <c r="I458" s="12" t="s">
        <v>1156</v>
      </c>
      <c r="J458" s="9"/>
      <c r="K458" s="60">
        <f t="shared" si="121"/>
        <v>0.65</v>
      </c>
      <c r="L458" s="60">
        <f t="shared" si="122"/>
        <v>0.66666666666666663</v>
      </c>
    </row>
    <row r="459" spans="2:18" s="13" customFormat="1" ht="78" hidden="1" customHeight="1" x14ac:dyDescent="0.25">
      <c r="B459" s="111"/>
      <c r="C459" s="16" t="s">
        <v>454</v>
      </c>
      <c r="D459" s="17" t="s">
        <v>455</v>
      </c>
      <c r="E459" s="9" t="s">
        <v>456</v>
      </c>
      <c r="F459" s="15" t="s">
        <v>458</v>
      </c>
      <c r="G459" s="49" t="s">
        <v>1071</v>
      </c>
      <c r="H459" s="42" t="s">
        <v>1090</v>
      </c>
      <c r="I459" s="12" t="s">
        <v>1153</v>
      </c>
      <c r="J459" s="9" t="s">
        <v>1334</v>
      </c>
      <c r="K459" s="95">
        <f>12/12</f>
        <v>1</v>
      </c>
      <c r="L459" s="60">
        <f>1/1</f>
        <v>1</v>
      </c>
      <c r="M459" s="37"/>
      <c r="N459" s="37"/>
      <c r="O459" s="37"/>
      <c r="P459" s="37"/>
      <c r="Q459" s="37"/>
      <c r="R459" s="37"/>
    </row>
    <row r="460" spans="2:18" s="13" customFormat="1" ht="78" hidden="1" customHeight="1" x14ac:dyDescent="0.25">
      <c r="B460" s="111"/>
      <c r="C460" s="16" t="s">
        <v>454</v>
      </c>
      <c r="D460" s="17" t="s">
        <v>455</v>
      </c>
      <c r="E460" s="9" t="s">
        <v>456</v>
      </c>
      <c r="F460" s="15" t="s">
        <v>458</v>
      </c>
      <c r="G460" s="49" t="s">
        <v>1124</v>
      </c>
      <c r="H460" s="42" t="s">
        <v>1125</v>
      </c>
      <c r="I460" s="12" t="s">
        <v>1156</v>
      </c>
      <c r="J460" s="9" t="s">
        <v>1379</v>
      </c>
      <c r="K460" s="65">
        <f t="shared" ref="K460:K461" si="123">2/9</f>
        <v>0.22222222222222221</v>
      </c>
      <c r="L460" s="95">
        <v>0</v>
      </c>
      <c r="M460" s="37"/>
      <c r="N460" s="37"/>
      <c r="O460" s="37"/>
      <c r="P460" s="37"/>
      <c r="Q460" s="37"/>
      <c r="R460" s="37"/>
    </row>
    <row r="461" spans="2:18" s="13" customFormat="1" ht="78" hidden="1" customHeight="1" x14ac:dyDescent="0.25">
      <c r="B461" s="111"/>
      <c r="C461" s="16" t="s">
        <v>454</v>
      </c>
      <c r="D461" s="17" t="s">
        <v>455</v>
      </c>
      <c r="E461" s="9" t="s">
        <v>456</v>
      </c>
      <c r="F461" s="15" t="s">
        <v>458</v>
      </c>
      <c r="G461" s="49" t="s">
        <v>1124</v>
      </c>
      <c r="H461" s="42" t="s">
        <v>1126</v>
      </c>
      <c r="I461" s="12" t="s">
        <v>1156</v>
      </c>
      <c r="J461" s="9" t="s">
        <v>1378</v>
      </c>
      <c r="K461" s="65">
        <f t="shared" si="123"/>
        <v>0.22222222222222221</v>
      </c>
      <c r="L461" s="95">
        <v>0</v>
      </c>
      <c r="M461" s="37"/>
      <c r="N461" s="37"/>
      <c r="O461" s="37"/>
      <c r="P461" s="37"/>
      <c r="Q461" s="37"/>
      <c r="R461" s="37"/>
    </row>
    <row r="462" spans="2:18" s="13" customFormat="1" ht="78" hidden="1" customHeight="1" x14ac:dyDescent="0.25">
      <c r="B462" s="111"/>
      <c r="C462" s="16" t="s">
        <v>454</v>
      </c>
      <c r="D462" s="17" t="s">
        <v>455</v>
      </c>
      <c r="E462" s="9" t="s">
        <v>456</v>
      </c>
      <c r="F462" s="15" t="s">
        <v>458</v>
      </c>
      <c r="G462" s="49" t="s">
        <v>1800</v>
      </c>
      <c r="H462" s="109"/>
      <c r="I462" s="12" t="s">
        <v>1153</v>
      </c>
      <c r="J462" s="9" t="s">
        <v>1830</v>
      </c>
      <c r="K462" s="65">
        <f>1/4</f>
        <v>0.25</v>
      </c>
      <c r="L462" s="95">
        <f>1/1</f>
        <v>1</v>
      </c>
      <c r="M462" s="37"/>
      <c r="N462" s="37"/>
      <c r="O462" s="37"/>
      <c r="P462" s="37"/>
      <c r="Q462" s="37"/>
      <c r="R462" s="37"/>
    </row>
    <row r="463" spans="2:18" s="13" customFormat="1" ht="78" hidden="1" customHeight="1" x14ac:dyDescent="0.25">
      <c r="B463" s="111"/>
      <c r="C463" s="16" t="s">
        <v>1510</v>
      </c>
      <c r="D463" s="17"/>
      <c r="E463" s="9" t="s">
        <v>1511</v>
      </c>
      <c r="F463" s="15" t="s">
        <v>1512</v>
      </c>
      <c r="G463" s="100" t="s">
        <v>477</v>
      </c>
      <c r="H463" s="42"/>
      <c r="I463" s="12" t="s">
        <v>1153</v>
      </c>
      <c r="J463" s="9">
        <v>861</v>
      </c>
      <c r="K463" s="96">
        <f>4/4</f>
        <v>1</v>
      </c>
      <c r="L463" s="96">
        <f>1/1</f>
        <v>1</v>
      </c>
      <c r="M463" s="108" t="s">
        <v>1516</v>
      </c>
      <c r="N463" s="37"/>
      <c r="O463" s="37"/>
      <c r="P463" s="37"/>
      <c r="Q463" s="37"/>
      <c r="R463" s="37"/>
    </row>
    <row r="464" spans="2:18" s="13" customFormat="1" ht="78" hidden="1" customHeight="1" x14ac:dyDescent="0.25">
      <c r="B464" s="111"/>
      <c r="C464" s="16" t="s">
        <v>1510</v>
      </c>
      <c r="D464" s="17"/>
      <c r="E464" s="9" t="s">
        <v>1511</v>
      </c>
      <c r="F464" s="15" t="s">
        <v>1512</v>
      </c>
      <c r="G464" s="54" t="s">
        <v>1800</v>
      </c>
      <c r="H464" s="109"/>
      <c r="I464" s="12" t="s">
        <v>1156</v>
      </c>
      <c r="J464" s="9" t="s">
        <v>1829</v>
      </c>
      <c r="K464" s="65">
        <f>1/4</f>
        <v>0.25</v>
      </c>
      <c r="L464" s="96">
        <v>0</v>
      </c>
      <c r="M464" s="37"/>
      <c r="N464" s="37"/>
      <c r="O464" s="37"/>
      <c r="P464" s="37"/>
      <c r="Q464" s="37"/>
      <c r="R464" s="37"/>
    </row>
    <row r="465" spans="2:12" s="13" customFormat="1" ht="78" hidden="1" customHeight="1" x14ac:dyDescent="0.25">
      <c r="B465" s="111"/>
      <c r="C465" s="7" t="s">
        <v>473</v>
      </c>
      <c r="D465" s="8" t="s">
        <v>474</v>
      </c>
      <c r="E465" s="9" t="s">
        <v>475</v>
      </c>
      <c r="F465" s="15" t="s">
        <v>476</v>
      </c>
      <c r="G465" s="49" t="s">
        <v>477</v>
      </c>
      <c r="H465" s="44" t="s">
        <v>478</v>
      </c>
      <c r="I465" s="12" t="s">
        <v>1153</v>
      </c>
      <c r="J465" s="8" t="s">
        <v>1513</v>
      </c>
      <c r="K465" s="96">
        <f>4/4</f>
        <v>1</v>
      </c>
      <c r="L465" s="96">
        <f>1/1</f>
        <v>1</v>
      </c>
    </row>
    <row r="466" spans="2:12" s="13" customFormat="1" ht="78" hidden="1" customHeight="1" x14ac:dyDescent="0.25">
      <c r="B466" s="111"/>
      <c r="C466" s="7" t="s">
        <v>479</v>
      </c>
      <c r="D466" s="8" t="s">
        <v>480</v>
      </c>
      <c r="E466" s="9" t="s">
        <v>481</v>
      </c>
      <c r="F466" s="15" t="s">
        <v>482</v>
      </c>
      <c r="G466" s="49" t="s">
        <v>9</v>
      </c>
      <c r="H466" s="11" t="s">
        <v>483</v>
      </c>
      <c r="I466" s="12" t="s">
        <v>1153</v>
      </c>
      <c r="J466" s="25" t="s">
        <v>1768</v>
      </c>
      <c r="K466" s="60">
        <f t="shared" ref="K466:K467" si="124">15/20</f>
        <v>0.75</v>
      </c>
      <c r="L466" s="60">
        <f>1/2</f>
        <v>0.5</v>
      </c>
    </row>
    <row r="467" spans="2:12" s="13" customFormat="1" ht="78" hidden="1" customHeight="1" x14ac:dyDescent="0.25">
      <c r="B467" s="111"/>
      <c r="C467" s="7" t="s">
        <v>479</v>
      </c>
      <c r="D467" s="8" t="s">
        <v>484</v>
      </c>
      <c r="E467" s="9" t="s">
        <v>481</v>
      </c>
      <c r="F467" s="15" t="s">
        <v>482</v>
      </c>
      <c r="G467" s="49" t="s">
        <v>9</v>
      </c>
      <c r="H467" s="11" t="s">
        <v>485</v>
      </c>
      <c r="I467" s="12" t="s">
        <v>1156</v>
      </c>
      <c r="J467" s="25" t="s">
        <v>1769</v>
      </c>
      <c r="K467" s="60">
        <f t="shared" si="124"/>
        <v>0.75</v>
      </c>
      <c r="L467" s="60">
        <f>1/2</f>
        <v>0.5</v>
      </c>
    </row>
    <row r="468" spans="2:12" s="13" customFormat="1" ht="78" hidden="1" customHeight="1" x14ac:dyDescent="0.25">
      <c r="B468" s="111"/>
      <c r="C468" s="7" t="s">
        <v>479</v>
      </c>
      <c r="D468" s="8" t="s">
        <v>484</v>
      </c>
      <c r="E468" s="9" t="s">
        <v>481</v>
      </c>
      <c r="F468" s="15" t="s">
        <v>482</v>
      </c>
      <c r="G468" s="49" t="s">
        <v>63</v>
      </c>
      <c r="H468" s="42" t="s">
        <v>486</v>
      </c>
      <c r="I468" s="12" t="s">
        <v>1153</v>
      </c>
      <c r="J468" s="80" t="s">
        <v>1283</v>
      </c>
      <c r="K468" s="60">
        <f>7/12</f>
        <v>0.58333333333333337</v>
      </c>
      <c r="L468" s="60">
        <f>1/1</f>
        <v>1</v>
      </c>
    </row>
    <row r="469" spans="2:12" s="13" customFormat="1" ht="78" hidden="1" customHeight="1" x14ac:dyDescent="0.25">
      <c r="B469" s="111"/>
      <c r="C469" s="7" t="s">
        <v>479</v>
      </c>
      <c r="D469" s="8" t="s">
        <v>484</v>
      </c>
      <c r="E469" s="9" t="s">
        <v>481</v>
      </c>
      <c r="F469" s="15" t="s">
        <v>482</v>
      </c>
      <c r="G469" s="49" t="s">
        <v>20</v>
      </c>
      <c r="H469" s="42" t="s">
        <v>487</v>
      </c>
      <c r="I469" s="12" t="s">
        <v>1153</v>
      </c>
      <c r="J469" s="9" t="s">
        <v>1610</v>
      </c>
      <c r="K469" s="60">
        <f>3/10</f>
        <v>0.3</v>
      </c>
      <c r="L469" s="60">
        <f>1/1</f>
        <v>1</v>
      </c>
    </row>
    <row r="470" spans="2:12" s="13" customFormat="1" ht="78" hidden="1" customHeight="1" x14ac:dyDescent="0.25">
      <c r="B470" s="111"/>
      <c r="C470" s="7" t="s">
        <v>479</v>
      </c>
      <c r="D470" s="8" t="s">
        <v>484</v>
      </c>
      <c r="E470" s="9" t="s">
        <v>481</v>
      </c>
      <c r="F470" s="15" t="s">
        <v>482</v>
      </c>
      <c r="G470" s="49" t="s">
        <v>23</v>
      </c>
      <c r="H470" s="42" t="s">
        <v>488</v>
      </c>
      <c r="I470" s="12" t="s">
        <v>1153</v>
      </c>
      <c r="J470" s="71" t="s">
        <v>1728</v>
      </c>
      <c r="K470" s="60">
        <f>20/25</f>
        <v>0.8</v>
      </c>
      <c r="L470" s="60">
        <f>1/1</f>
        <v>1</v>
      </c>
    </row>
    <row r="471" spans="2:12" s="13" customFormat="1" ht="78" hidden="1" customHeight="1" x14ac:dyDescent="0.25">
      <c r="B471" s="111"/>
      <c r="C471" s="7" t="s">
        <v>479</v>
      </c>
      <c r="D471" s="8" t="s">
        <v>484</v>
      </c>
      <c r="E471" s="9" t="s">
        <v>481</v>
      </c>
      <c r="F471" s="15" t="s">
        <v>482</v>
      </c>
      <c r="G471" s="49" t="s">
        <v>68</v>
      </c>
      <c r="H471" s="11" t="s">
        <v>489</v>
      </c>
      <c r="I471" s="12" t="s">
        <v>1153</v>
      </c>
      <c r="J471" s="9" t="s">
        <v>1506</v>
      </c>
      <c r="K471" s="60">
        <f>8/10</f>
        <v>0.8</v>
      </c>
      <c r="L471" s="60">
        <f>1/1</f>
        <v>1</v>
      </c>
    </row>
    <row r="472" spans="2:12" s="13" customFormat="1" ht="78" hidden="1" customHeight="1" x14ac:dyDescent="0.25">
      <c r="B472" s="111"/>
      <c r="C472" s="7" t="s">
        <v>479</v>
      </c>
      <c r="D472" s="8" t="s">
        <v>484</v>
      </c>
      <c r="E472" s="9" t="s">
        <v>481</v>
      </c>
      <c r="F472" s="15" t="s">
        <v>482</v>
      </c>
      <c r="G472" s="49" t="s">
        <v>26</v>
      </c>
      <c r="H472" s="14" t="s">
        <v>490</v>
      </c>
      <c r="I472" s="12" t="s">
        <v>1156</v>
      </c>
      <c r="J472" s="9" t="s">
        <v>1452</v>
      </c>
      <c r="K472" s="60">
        <f t="shared" ref="K472:K473" si="125">15/20</f>
        <v>0.75</v>
      </c>
      <c r="L472" s="60">
        <v>0</v>
      </c>
    </row>
    <row r="473" spans="2:12" s="13" customFormat="1" ht="78" hidden="1" customHeight="1" x14ac:dyDescent="0.25">
      <c r="B473" s="111"/>
      <c r="C473" s="7" t="s">
        <v>479</v>
      </c>
      <c r="D473" s="8" t="s">
        <v>484</v>
      </c>
      <c r="E473" s="9" t="s">
        <v>481</v>
      </c>
      <c r="F473" s="15" t="s">
        <v>482</v>
      </c>
      <c r="G473" s="49" t="s">
        <v>26</v>
      </c>
      <c r="H473" s="14" t="s">
        <v>491</v>
      </c>
      <c r="I473" s="12" t="s">
        <v>1156</v>
      </c>
      <c r="J473" s="9" t="s">
        <v>1452</v>
      </c>
      <c r="K473" s="60">
        <f t="shared" si="125"/>
        <v>0.75</v>
      </c>
      <c r="L473" s="60">
        <v>0</v>
      </c>
    </row>
    <row r="474" spans="2:12" s="13" customFormat="1" ht="78" hidden="1" customHeight="1" x14ac:dyDescent="0.25">
      <c r="B474" s="111"/>
      <c r="C474" s="7" t="s">
        <v>479</v>
      </c>
      <c r="D474" s="8" t="s">
        <v>484</v>
      </c>
      <c r="E474" s="9" t="s">
        <v>481</v>
      </c>
      <c r="F474" s="15" t="s">
        <v>482</v>
      </c>
      <c r="G474" s="49" t="s">
        <v>74</v>
      </c>
      <c r="H474" s="14" t="s">
        <v>492</v>
      </c>
      <c r="I474" s="12" t="s">
        <v>1153</v>
      </c>
      <c r="J474" s="75" t="s">
        <v>1306</v>
      </c>
      <c r="K474" s="60">
        <f>8/11</f>
        <v>0.72727272727272729</v>
      </c>
      <c r="L474" s="60">
        <f>1/1</f>
        <v>1</v>
      </c>
    </row>
    <row r="475" spans="2:12" s="13" customFormat="1" ht="78" hidden="1" customHeight="1" x14ac:dyDescent="0.25">
      <c r="B475" s="111"/>
      <c r="C475" s="7" t="s">
        <v>479</v>
      </c>
      <c r="D475" s="8" t="s">
        <v>484</v>
      </c>
      <c r="E475" s="9" t="s">
        <v>481</v>
      </c>
      <c r="F475" s="15" t="s">
        <v>482</v>
      </c>
      <c r="G475" s="49" t="s">
        <v>29</v>
      </c>
      <c r="H475" s="14" t="s">
        <v>493</v>
      </c>
      <c r="I475" s="12" t="s">
        <v>1156</v>
      </c>
      <c r="J475" s="9" t="s">
        <v>1523</v>
      </c>
      <c r="K475" s="60">
        <f>5/6</f>
        <v>0.83333333333333337</v>
      </c>
      <c r="L475" s="60">
        <v>0</v>
      </c>
    </row>
    <row r="476" spans="2:12" s="13" customFormat="1" ht="78" hidden="1" customHeight="1" x14ac:dyDescent="0.25">
      <c r="B476" s="111"/>
      <c r="C476" s="7" t="s">
        <v>479</v>
      </c>
      <c r="D476" s="8" t="s">
        <v>484</v>
      </c>
      <c r="E476" s="9" t="s">
        <v>481</v>
      </c>
      <c r="F476" s="15" t="s">
        <v>482</v>
      </c>
      <c r="G476" s="49" t="s">
        <v>31</v>
      </c>
      <c r="H476" s="14" t="s">
        <v>494</v>
      </c>
      <c r="I476" s="12" t="s">
        <v>1153</v>
      </c>
      <c r="J476" s="8"/>
      <c r="K476" s="60">
        <f>9/12</f>
        <v>0.75</v>
      </c>
      <c r="L476" s="60">
        <f>1/1</f>
        <v>1</v>
      </c>
    </row>
    <row r="477" spans="2:12" s="13" customFormat="1" ht="78" hidden="1" customHeight="1" x14ac:dyDescent="0.25">
      <c r="B477" s="111"/>
      <c r="C477" s="7" t="s">
        <v>479</v>
      </c>
      <c r="D477" s="8" t="s">
        <v>484</v>
      </c>
      <c r="E477" s="9" t="s">
        <v>481</v>
      </c>
      <c r="F477" s="15" t="s">
        <v>482</v>
      </c>
      <c r="G477" s="49" t="s">
        <v>350</v>
      </c>
      <c r="H477" s="14" t="s">
        <v>495</v>
      </c>
      <c r="I477" s="12" t="s">
        <v>1156</v>
      </c>
      <c r="J477" s="72"/>
      <c r="K477" s="60">
        <f>1/10</f>
        <v>0.1</v>
      </c>
      <c r="L477" s="60">
        <v>0</v>
      </c>
    </row>
    <row r="478" spans="2:12" s="13" customFormat="1" ht="78" hidden="1" customHeight="1" x14ac:dyDescent="0.25">
      <c r="B478" s="111"/>
      <c r="C478" s="7" t="s">
        <v>479</v>
      </c>
      <c r="D478" s="8" t="s">
        <v>484</v>
      </c>
      <c r="E478" s="9" t="s">
        <v>481</v>
      </c>
      <c r="F478" s="15" t="s">
        <v>482</v>
      </c>
      <c r="G478" s="49" t="s">
        <v>33</v>
      </c>
      <c r="H478" s="14" t="s">
        <v>496</v>
      </c>
      <c r="I478" s="12" t="s">
        <v>1153</v>
      </c>
      <c r="J478" s="71" t="s">
        <v>1166</v>
      </c>
      <c r="K478" s="60">
        <f>11/12</f>
        <v>0.91666666666666663</v>
      </c>
      <c r="L478" s="60">
        <f>1/1</f>
        <v>1</v>
      </c>
    </row>
    <row r="479" spans="2:12" s="13" customFormat="1" ht="78" hidden="1" customHeight="1" x14ac:dyDescent="0.25">
      <c r="B479" s="111"/>
      <c r="C479" s="7" t="s">
        <v>479</v>
      </c>
      <c r="D479" s="8" t="s">
        <v>484</v>
      </c>
      <c r="E479" s="9" t="s">
        <v>481</v>
      </c>
      <c r="F479" s="15" t="s">
        <v>482</v>
      </c>
      <c r="G479" s="49" t="s">
        <v>181</v>
      </c>
      <c r="H479" s="14" t="s">
        <v>497</v>
      </c>
      <c r="I479" s="12" t="s">
        <v>1156</v>
      </c>
      <c r="J479" s="9" t="s">
        <v>1481</v>
      </c>
      <c r="K479" s="60">
        <f>11/16</f>
        <v>0.6875</v>
      </c>
      <c r="L479" s="60">
        <v>0</v>
      </c>
    </row>
    <row r="480" spans="2:12" s="13" customFormat="1" ht="78" hidden="1" customHeight="1" x14ac:dyDescent="0.25">
      <c r="B480" s="111"/>
      <c r="C480" s="7" t="s">
        <v>479</v>
      </c>
      <c r="D480" s="8" t="s">
        <v>484</v>
      </c>
      <c r="E480" s="9" t="s">
        <v>481</v>
      </c>
      <c r="F480" s="15" t="s">
        <v>482</v>
      </c>
      <c r="G480" s="49" t="s">
        <v>56</v>
      </c>
      <c r="H480" s="14" t="s">
        <v>498</v>
      </c>
      <c r="I480" s="12" t="s">
        <v>1156</v>
      </c>
      <c r="J480" s="8">
        <v>0</v>
      </c>
      <c r="K480" s="60">
        <f>3/9</f>
        <v>0.33333333333333331</v>
      </c>
      <c r="L480" s="60">
        <v>0</v>
      </c>
    </row>
    <row r="481" spans="2:12" s="13" customFormat="1" ht="78" hidden="1" customHeight="1" x14ac:dyDescent="0.25">
      <c r="B481" s="111"/>
      <c r="C481" s="7" t="s">
        <v>479</v>
      </c>
      <c r="D481" s="8" t="s">
        <v>484</v>
      </c>
      <c r="E481" s="9" t="s">
        <v>481</v>
      </c>
      <c r="F481" s="15" t="s">
        <v>482</v>
      </c>
      <c r="G481" s="49" t="s">
        <v>42</v>
      </c>
      <c r="H481" s="14" t="s">
        <v>499</v>
      </c>
      <c r="I481" s="12" t="s">
        <v>1153</v>
      </c>
      <c r="J481" s="71" t="s">
        <v>1569</v>
      </c>
      <c r="K481" s="60">
        <v>1</v>
      </c>
      <c r="L481" s="60">
        <f>1/1</f>
        <v>1</v>
      </c>
    </row>
    <row r="482" spans="2:12" s="13" customFormat="1" ht="78" hidden="1" customHeight="1" x14ac:dyDescent="0.25">
      <c r="B482" s="111"/>
      <c r="C482" s="7" t="s">
        <v>479</v>
      </c>
      <c r="D482" s="8" t="s">
        <v>484</v>
      </c>
      <c r="E482" s="9" t="s">
        <v>481</v>
      </c>
      <c r="F482" s="15" t="s">
        <v>482</v>
      </c>
      <c r="G482" s="49" t="s">
        <v>44</v>
      </c>
      <c r="H482" s="14" t="s">
        <v>500</v>
      </c>
      <c r="I482" s="12" t="s">
        <v>1156</v>
      </c>
      <c r="J482" s="9" t="s">
        <v>1395</v>
      </c>
      <c r="K482" s="60">
        <f>8/25</f>
        <v>0.32</v>
      </c>
      <c r="L482" s="60">
        <v>0</v>
      </c>
    </row>
    <row r="483" spans="2:12" s="13" customFormat="1" ht="78" hidden="1" customHeight="1" x14ac:dyDescent="0.25">
      <c r="B483" s="111"/>
      <c r="C483" s="7" t="s">
        <v>479</v>
      </c>
      <c r="D483" s="8" t="s">
        <v>484</v>
      </c>
      <c r="E483" s="9" t="s">
        <v>481</v>
      </c>
      <c r="F483" s="15" t="s">
        <v>482</v>
      </c>
      <c r="G483" s="49" t="s">
        <v>85</v>
      </c>
      <c r="H483" s="14" t="s">
        <v>501</v>
      </c>
      <c r="I483" s="12" t="s">
        <v>1156</v>
      </c>
      <c r="J483" s="9" t="s">
        <v>1632</v>
      </c>
      <c r="K483" s="60">
        <f>8/9</f>
        <v>0.88888888888888884</v>
      </c>
      <c r="L483" s="60">
        <v>0</v>
      </c>
    </row>
    <row r="484" spans="2:12" s="13" customFormat="1" ht="78" hidden="1" customHeight="1" x14ac:dyDescent="0.25">
      <c r="B484" s="111"/>
      <c r="C484" s="7" t="s">
        <v>479</v>
      </c>
      <c r="D484" s="8" t="s">
        <v>484</v>
      </c>
      <c r="E484" s="9" t="s">
        <v>481</v>
      </c>
      <c r="F484" s="15" t="s">
        <v>482</v>
      </c>
      <c r="G484" s="49" t="s">
        <v>46</v>
      </c>
      <c r="H484" s="14" t="s">
        <v>502</v>
      </c>
      <c r="I484" s="12" t="s">
        <v>1153</v>
      </c>
      <c r="J484" s="71" t="s">
        <v>1691</v>
      </c>
      <c r="K484" s="60">
        <f>3/15</f>
        <v>0.2</v>
      </c>
      <c r="L484" s="60">
        <f>1/1</f>
        <v>1</v>
      </c>
    </row>
    <row r="485" spans="2:12" s="13" customFormat="1" ht="78" hidden="1" customHeight="1" x14ac:dyDescent="0.25">
      <c r="B485" s="111"/>
      <c r="C485" s="7" t="s">
        <v>479</v>
      </c>
      <c r="D485" s="8" t="s">
        <v>484</v>
      </c>
      <c r="E485" s="9" t="s">
        <v>481</v>
      </c>
      <c r="F485" s="15" t="s">
        <v>482</v>
      </c>
      <c r="G485" s="49" t="s">
        <v>52</v>
      </c>
      <c r="H485" s="14" t="s">
        <v>503</v>
      </c>
      <c r="I485" s="12" t="s">
        <v>1156</v>
      </c>
      <c r="J485" s="72"/>
      <c r="K485" s="60">
        <f>8/10</f>
        <v>0.8</v>
      </c>
      <c r="L485" s="60">
        <v>0</v>
      </c>
    </row>
    <row r="486" spans="2:12" s="13" customFormat="1" ht="78" hidden="1" customHeight="1" x14ac:dyDescent="0.25">
      <c r="B486" s="111"/>
      <c r="C486" s="7" t="s">
        <v>479</v>
      </c>
      <c r="D486" s="8" t="s">
        <v>484</v>
      </c>
      <c r="E486" s="9" t="s">
        <v>481</v>
      </c>
      <c r="F486" s="15" t="s">
        <v>482</v>
      </c>
      <c r="G486" s="49" t="s">
        <v>54</v>
      </c>
      <c r="H486" s="14" t="s">
        <v>504</v>
      </c>
      <c r="I486" s="12" t="s">
        <v>1153</v>
      </c>
      <c r="J486" s="9" t="s">
        <v>1245</v>
      </c>
      <c r="K486" s="60">
        <f>13/20</f>
        <v>0.65</v>
      </c>
      <c r="L486" s="60">
        <f>1/1</f>
        <v>1</v>
      </c>
    </row>
    <row r="487" spans="2:12" s="13" customFormat="1" ht="78" hidden="1" customHeight="1" x14ac:dyDescent="0.25">
      <c r="B487" s="111"/>
      <c r="C487" s="7" t="s">
        <v>505</v>
      </c>
      <c r="D487" s="8"/>
      <c r="E487" s="9" t="s">
        <v>506</v>
      </c>
      <c r="F487" s="15" t="s">
        <v>507</v>
      </c>
      <c r="G487" s="49" t="s">
        <v>9</v>
      </c>
      <c r="H487" s="45" t="s">
        <v>508</v>
      </c>
      <c r="I487" s="12" t="s">
        <v>1156</v>
      </c>
      <c r="J487" s="25" t="s">
        <v>1770</v>
      </c>
      <c r="K487" s="60">
        <f>15/20</f>
        <v>0.75</v>
      </c>
      <c r="L487" s="60">
        <v>0</v>
      </c>
    </row>
    <row r="488" spans="2:12" s="13" customFormat="1" ht="78" hidden="1" customHeight="1" x14ac:dyDescent="0.25">
      <c r="B488" s="111"/>
      <c r="C488" s="7" t="s">
        <v>505</v>
      </c>
      <c r="D488" s="8"/>
      <c r="E488" s="9" t="s">
        <v>506</v>
      </c>
      <c r="F488" s="15" t="s">
        <v>507</v>
      </c>
      <c r="G488" s="49" t="s">
        <v>63</v>
      </c>
      <c r="H488" s="42" t="s">
        <v>509</v>
      </c>
      <c r="I488" s="12" t="s">
        <v>1153</v>
      </c>
      <c r="J488" s="80" t="s">
        <v>1284</v>
      </c>
      <c r="K488" s="60">
        <f>7/12</f>
        <v>0.58333333333333337</v>
      </c>
      <c r="L488" s="60">
        <f>1/1</f>
        <v>1</v>
      </c>
    </row>
    <row r="489" spans="2:12" s="13" customFormat="1" ht="78" hidden="1" customHeight="1" x14ac:dyDescent="0.25">
      <c r="B489" s="111"/>
      <c r="C489" s="7" t="s">
        <v>505</v>
      </c>
      <c r="D489" s="8"/>
      <c r="E489" s="9" t="s">
        <v>506</v>
      </c>
      <c r="F489" s="15" t="s">
        <v>507</v>
      </c>
      <c r="G489" s="49" t="s">
        <v>20</v>
      </c>
      <c r="H489" s="42" t="s">
        <v>510</v>
      </c>
      <c r="I489" s="12" t="s">
        <v>1156</v>
      </c>
      <c r="J489" s="9" t="s">
        <v>1611</v>
      </c>
      <c r="K489" s="60">
        <f>3/10</f>
        <v>0.3</v>
      </c>
      <c r="L489" s="60">
        <v>0</v>
      </c>
    </row>
    <row r="490" spans="2:12" s="13" customFormat="1" ht="78" hidden="1" customHeight="1" x14ac:dyDescent="0.25">
      <c r="B490" s="111"/>
      <c r="C490" s="7" t="s">
        <v>505</v>
      </c>
      <c r="D490" s="8"/>
      <c r="E490" s="9" t="s">
        <v>506</v>
      </c>
      <c r="F490" s="15" t="s">
        <v>507</v>
      </c>
      <c r="G490" s="49" t="s">
        <v>23</v>
      </c>
      <c r="H490" s="14" t="s">
        <v>488</v>
      </c>
      <c r="I490" s="12" t="s">
        <v>1153</v>
      </c>
      <c r="J490" s="71" t="s">
        <v>1728</v>
      </c>
      <c r="K490" s="60">
        <f t="shared" ref="K490:K492" si="126">20/25</f>
        <v>0.8</v>
      </c>
      <c r="L490" s="60">
        <f>2/3</f>
        <v>0.66666666666666663</v>
      </c>
    </row>
    <row r="491" spans="2:12" s="13" customFormat="1" ht="78" hidden="1" customHeight="1" x14ac:dyDescent="0.25">
      <c r="B491" s="111"/>
      <c r="C491" s="7" t="s">
        <v>505</v>
      </c>
      <c r="D491" s="8"/>
      <c r="E491" s="9" t="s">
        <v>506</v>
      </c>
      <c r="F491" s="15" t="s">
        <v>507</v>
      </c>
      <c r="G491" s="49" t="s">
        <v>23</v>
      </c>
      <c r="H491" s="14" t="s">
        <v>511</v>
      </c>
      <c r="I491" s="12" t="s">
        <v>1156</v>
      </c>
      <c r="J491" s="71" t="s">
        <v>511</v>
      </c>
      <c r="K491" s="60">
        <f t="shared" si="126"/>
        <v>0.8</v>
      </c>
      <c r="L491" s="60">
        <f t="shared" ref="L491:L492" si="127">2/3</f>
        <v>0.66666666666666663</v>
      </c>
    </row>
    <row r="492" spans="2:12" s="13" customFormat="1" ht="78" hidden="1" customHeight="1" x14ac:dyDescent="0.25">
      <c r="B492" s="111"/>
      <c r="C492" s="7" t="s">
        <v>505</v>
      </c>
      <c r="D492" s="8"/>
      <c r="E492" s="9" t="s">
        <v>506</v>
      </c>
      <c r="F492" s="15" t="s">
        <v>507</v>
      </c>
      <c r="G492" s="49" t="s">
        <v>23</v>
      </c>
      <c r="H492" s="14" t="s">
        <v>402</v>
      </c>
      <c r="I492" s="12" t="s">
        <v>1153</v>
      </c>
      <c r="J492" s="71" t="s">
        <v>1726</v>
      </c>
      <c r="K492" s="60">
        <f t="shared" si="126"/>
        <v>0.8</v>
      </c>
      <c r="L492" s="60">
        <f t="shared" si="127"/>
        <v>0.66666666666666663</v>
      </c>
    </row>
    <row r="493" spans="2:12" s="13" customFormat="1" ht="78" hidden="1" customHeight="1" x14ac:dyDescent="0.25">
      <c r="B493" s="111"/>
      <c r="C493" s="7" t="s">
        <v>505</v>
      </c>
      <c r="D493" s="8"/>
      <c r="E493" s="9" t="s">
        <v>506</v>
      </c>
      <c r="F493" s="15" t="s">
        <v>507</v>
      </c>
      <c r="G493" s="49" t="s">
        <v>68</v>
      </c>
      <c r="H493" s="14" t="s">
        <v>512</v>
      </c>
      <c r="I493" s="12" t="s">
        <v>1153</v>
      </c>
      <c r="J493" s="9" t="s">
        <v>1507</v>
      </c>
      <c r="K493" s="60">
        <f>8/10</f>
        <v>0.8</v>
      </c>
      <c r="L493" s="60">
        <f>1/1</f>
        <v>1</v>
      </c>
    </row>
    <row r="494" spans="2:12" s="13" customFormat="1" ht="78" hidden="1" customHeight="1" x14ac:dyDescent="0.25">
      <c r="B494" s="111"/>
      <c r="C494" s="7" t="s">
        <v>505</v>
      </c>
      <c r="D494" s="8"/>
      <c r="E494" s="9" t="s">
        <v>506</v>
      </c>
      <c r="F494" s="15" t="s">
        <v>507</v>
      </c>
      <c r="G494" s="49" t="s">
        <v>26</v>
      </c>
      <c r="H494" s="14" t="s">
        <v>513</v>
      </c>
      <c r="I494" s="12" t="s">
        <v>1153</v>
      </c>
      <c r="J494" s="9" t="s">
        <v>1453</v>
      </c>
      <c r="K494" s="60">
        <f t="shared" ref="K494:K495" si="128">15/20</f>
        <v>0.75</v>
      </c>
      <c r="L494" s="60">
        <f>2/2</f>
        <v>1</v>
      </c>
    </row>
    <row r="495" spans="2:12" s="13" customFormat="1" ht="78" hidden="1" customHeight="1" x14ac:dyDescent="0.25">
      <c r="B495" s="111"/>
      <c r="C495" s="7" t="s">
        <v>505</v>
      </c>
      <c r="D495" s="8"/>
      <c r="E495" s="9" t="s">
        <v>506</v>
      </c>
      <c r="F495" s="15" t="s">
        <v>507</v>
      </c>
      <c r="G495" s="49" t="s">
        <v>26</v>
      </c>
      <c r="H495" s="14" t="s">
        <v>514</v>
      </c>
      <c r="I495" s="12" t="s">
        <v>1153</v>
      </c>
      <c r="J495" s="68" t="s">
        <v>1453</v>
      </c>
      <c r="K495" s="60">
        <f t="shared" si="128"/>
        <v>0.75</v>
      </c>
      <c r="L495" s="60">
        <f>2/2</f>
        <v>1</v>
      </c>
    </row>
    <row r="496" spans="2:12" s="13" customFormat="1" ht="78" hidden="1" customHeight="1" x14ac:dyDescent="0.25">
      <c r="B496" s="111"/>
      <c r="C496" s="7" t="s">
        <v>505</v>
      </c>
      <c r="D496" s="8"/>
      <c r="E496" s="9" t="s">
        <v>506</v>
      </c>
      <c r="F496" s="15" t="s">
        <v>507</v>
      </c>
      <c r="G496" s="49" t="s">
        <v>74</v>
      </c>
      <c r="H496" s="14" t="s">
        <v>515</v>
      </c>
      <c r="I496" s="12" t="s">
        <v>1153</v>
      </c>
      <c r="J496" s="75" t="s">
        <v>1307</v>
      </c>
      <c r="K496" s="60">
        <f>8/11</f>
        <v>0.72727272727272729</v>
      </c>
      <c r="L496" s="60">
        <f>1/1</f>
        <v>1</v>
      </c>
    </row>
    <row r="497" spans="2:12" s="13" customFormat="1" ht="78" hidden="1" customHeight="1" x14ac:dyDescent="0.25">
      <c r="B497" s="111"/>
      <c r="C497" s="7" t="s">
        <v>505</v>
      </c>
      <c r="D497" s="8"/>
      <c r="E497" s="9" t="s">
        <v>506</v>
      </c>
      <c r="F497" s="15" t="s">
        <v>507</v>
      </c>
      <c r="G497" s="49" t="s">
        <v>31</v>
      </c>
      <c r="H497" s="14" t="s">
        <v>494</v>
      </c>
      <c r="I497" s="12"/>
      <c r="J497" s="8"/>
      <c r="K497" s="60">
        <f>9/12</f>
        <v>0.75</v>
      </c>
      <c r="L497" s="60"/>
    </row>
    <row r="498" spans="2:12" s="13" customFormat="1" ht="78" hidden="1" customHeight="1" x14ac:dyDescent="0.25">
      <c r="B498" s="111"/>
      <c r="C498" s="7" t="s">
        <v>505</v>
      </c>
      <c r="D498" s="8"/>
      <c r="E498" s="9" t="s">
        <v>506</v>
      </c>
      <c r="F498" s="15" t="s">
        <v>507</v>
      </c>
      <c r="G498" s="49" t="s">
        <v>350</v>
      </c>
      <c r="H498" s="14" t="s">
        <v>516</v>
      </c>
      <c r="I498" s="12" t="s">
        <v>1156</v>
      </c>
      <c r="J498" s="72"/>
      <c r="K498" s="60">
        <f>1/10</f>
        <v>0.1</v>
      </c>
      <c r="L498" s="60">
        <v>0</v>
      </c>
    </row>
    <row r="499" spans="2:12" s="13" customFormat="1" ht="78" hidden="1" customHeight="1" x14ac:dyDescent="0.25">
      <c r="B499" s="111"/>
      <c r="C499" s="7" t="s">
        <v>505</v>
      </c>
      <c r="D499" s="8"/>
      <c r="E499" s="9" t="s">
        <v>506</v>
      </c>
      <c r="F499" s="15" t="s">
        <v>507</v>
      </c>
      <c r="G499" s="49" t="s">
        <v>181</v>
      </c>
      <c r="H499" s="14" t="s">
        <v>517</v>
      </c>
      <c r="I499" s="12" t="s">
        <v>1153</v>
      </c>
      <c r="J499" s="9" t="s">
        <v>1482</v>
      </c>
      <c r="K499" s="60">
        <f>11/16</f>
        <v>0.6875</v>
      </c>
      <c r="L499" s="60">
        <f>1/1</f>
        <v>1</v>
      </c>
    </row>
    <row r="500" spans="2:12" s="13" customFormat="1" ht="78" hidden="1" customHeight="1" x14ac:dyDescent="0.25">
      <c r="B500" s="111"/>
      <c r="C500" s="7" t="s">
        <v>505</v>
      </c>
      <c r="D500" s="8"/>
      <c r="E500" s="9" t="s">
        <v>506</v>
      </c>
      <c r="F500" s="15" t="s">
        <v>507</v>
      </c>
      <c r="G500" s="49" t="s">
        <v>33</v>
      </c>
      <c r="H500" s="14" t="s">
        <v>518</v>
      </c>
      <c r="I500" s="12" t="s">
        <v>1153</v>
      </c>
      <c r="J500" s="71" t="s">
        <v>1166</v>
      </c>
      <c r="K500" s="60">
        <f>11/12</f>
        <v>0.91666666666666663</v>
      </c>
      <c r="L500" s="60">
        <f>1/1</f>
        <v>1</v>
      </c>
    </row>
    <row r="501" spans="2:12" s="13" customFormat="1" ht="78" hidden="1" customHeight="1" x14ac:dyDescent="0.25">
      <c r="B501" s="111"/>
      <c r="C501" s="7" t="s">
        <v>505</v>
      </c>
      <c r="D501" s="8"/>
      <c r="E501" s="9" t="s">
        <v>506</v>
      </c>
      <c r="F501" s="15" t="s">
        <v>507</v>
      </c>
      <c r="G501" s="49" t="s">
        <v>56</v>
      </c>
      <c r="H501" s="14" t="s">
        <v>519</v>
      </c>
      <c r="I501" s="12" t="s">
        <v>1153</v>
      </c>
      <c r="J501" s="9" t="s">
        <v>1793</v>
      </c>
      <c r="K501" s="60">
        <f>3/9</f>
        <v>0.33333333333333331</v>
      </c>
      <c r="L501" s="60">
        <f>1/1</f>
        <v>1</v>
      </c>
    </row>
    <row r="502" spans="2:12" s="13" customFormat="1" ht="78" hidden="1" customHeight="1" x14ac:dyDescent="0.25">
      <c r="B502" s="111"/>
      <c r="C502" s="7" t="s">
        <v>505</v>
      </c>
      <c r="D502" s="8"/>
      <c r="E502" s="9" t="s">
        <v>506</v>
      </c>
      <c r="F502" s="15" t="s">
        <v>507</v>
      </c>
      <c r="G502" s="49" t="s">
        <v>42</v>
      </c>
      <c r="H502" s="14" t="s">
        <v>520</v>
      </c>
      <c r="I502" s="12" t="s">
        <v>1153</v>
      </c>
      <c r="J502" s="71" t="s">
        <v>1570</v>
      </c>
      <c r="K502" s="60">
        <v>1</v>
      </c>
      <c r="L502" s="60">
        <f>1/1</f>
        <v>1</v>
      </c>
    </row>
    <row r="503" spans="2:12" s="13" customFormat="1" ht="78" hidden="1" customHeight="1" x14ac:dyDescent="0.25">
      <c r="B503" s="111"/>
      <c r="C503" s="7" t="s">
        <v>505</v>
      </c>
      <c r="D503" s="8"/>
      <c r="E503" s="9" t="s">
        <v>506</v>
      </c>
      <c r="F503" s="15" t="s">
        <v>507</v>
      </c>
      <c r="G503" s="49" t="s">
        <v>44</v>
      </c>
      <c r="H503" s="14" t="s">
        <v>521</v>
      </c>
      <c r="I503" s="12" t="s">
        <v>1156</v>
      </c>
      <c r="J503" s="9" t="s">
        <v>1395</v>
      </c>
      <c r="K503" s="60">
        <f t="shared" ref="K503:K505" si="129">8/25</f>
        <v>0.32</v>
      </c>
      <c r="L503" s="60">
        <v>0</v>
      </c>
    </row>
    <row r="504" spans="2:12" s="13" customFormat="1" ht="78" hidden="1" customHeight="1" x14ac:dyDescent="0.25">
      <c r="B504" s="111"/>
      <c r="C504" s="7" t="s">
        <v>505</v>
      </c>
      <c r="D504" s="8"/>
      <c r="E504" s="9" t="s">
        <v>506</v>
      </c>
      <c r="F504" s="15" t="s">
        <v>507</v>
      </c>
      <c r="G504" s="49" t="s">
        <v>44</v>
      </c>
      <c r="H504" s="14" t="s">
        <v>511</v>
      </c>
      <c r="I504" s="12" t="s">
        <v>1156</v>
      </c>
      <c r="J504" s="9" t="s">
        <v>1395</v>
      </c>
      <c r="K504" s="60">
        <f t="shared" si="129"/>
        <v>0.32</v>
      </c>
      <c r="L504" s="60">
        <v>0</v>
      </c>
    </row>
    <row r="505" spans="2:12" s="13" customFormat="1" ht="78" hidden="1" customHeight="1" x14ac:dyDescent="0.25">
      <c r="B505" s="111"/>
      <c r="C505" s="7" t="s">
        <v>505</v>
      </c>
      <c r="D505" s="8"/>
      <c r="E505" s="9" t="s">
        <v>506</v>
      </c>
      <c r="F505" s="15" t="s">
        <v>507</v>
      </c>
      <c r="G505" s="49" t="s">
        <v>44</v>
      </c>
      <c r="H505" s="14" t="s">
        <v>402</v>
      </c>
      <c r="I505" s="12" t="s">
        <v>1156</v>
      </c>
      <c r="J505" s="9" t="s">
        <v>1395</v>
      </c>
      <c r="K505" s="60">
        <f t="shared" si="129"/>
        <v>0.32</v>
      </c>
      <c r="L505" s="60">
        <v>0</v>
      </c>
    </row>
    <row r="506" spans="2:12" s="13" customFormat="1" ht="78" hidden="1" customHeight="1" x14ac:dyDescent="0.25">
      <c r="B506" s="111"/>
      <c r="C506" s="7" t="s">
        <v>505</v>
      </c>
      <c r="D506" s="8"/>
      <c r="E506" s="9" t="s">
        <v>506</v>
      </c>
      <c r="F506" s="15" t="s">
        <v>507</v>
      </c>
      <c r="G506" s="49" t="s">
        <v>85</v>
      </c>
      <c r="H506" s="14" t="s">
        <v>522</v>
      </c>
      <c r="I506" s="12" t="s">
        <v>1153</v>
      </c>
      <c r="J506" s="9" t="s">
        <v>1633</v>
      </c>
      <c r="K506" s="60">
        <f>8/9</f>
        <v>0.88888888888888884</v>
      </c>
      <c r="L506" s="60">
        <f>1/1</f>
        <v>1</v>
      </c>
    </row>
    <row r="507" spans="2:12" s="13" customFormat="1" ht="78" hidden="1" customHeight="1" x14ac:dyDescent="0.25">
      <c r="B507" s="111"/>
      <c r="C507" s="7" t="s">
        <v>505</v>
      </c>
      <c r="D507" s="8"/>
      <c r="E507" s="9" t="s">
        <v>506</v>
      </c>
      <c r="F507" s="15" t="s">
        <v>507</v>
      </c>
      <c r="G507" s="49" t="s">
        <v>138</v>
      </c>
      <c r="H507" s="14" t="s">
        <v>421</v>
      </c>
      <c r="I507" s="12" t="s">
        <v>1156</v>
      </c>
      <c r="J507" s="9" t="s">
        <v>1657</v>
      </c>
      <c r="K507" s="65">
        <f>3/5</f>
        <v>0.6</v>
      </c>
      <c r="L507" s="60">
        <v>0</v>
      </c>
    </row>
    <row r="508" spans="2:12" s="13" customFormat="1" ht="78" hidden="1" customHeight="1" x14ac:dyDescent="0.25">
      <c r="B508" s="111"/>
      <c r="C508" s="7" t="s">
        <v>505</v>
      </c>
      <c r="D508" s="8"/>
      <c r="E508" s="9" t="s">
        <v>506</v>
      </c>
      <c r="F508" s="15" t="s">
        <v>507</v>
      </c>
      <c r="G508" s="49" t="s">
        <v>46</v>
      </c>
      <c r="H508" s="14" t="s">
        <v>523</v>
      </c>
      <c r="I508" s="12" t="s">
        <v>1156</v>
      </c>
      <c r="J508" s="71" t="s">
        <v>1692</v>
      </c>
      <c r="K508" s="60">
        <f t="shared" ref="K508:K509" si="130">3/15</f>
        <v>0.2</v>
      </c>
      <c r="L508" s="60">
        <v>0</v>
      </c>
    </row>
    <row r="509" spans="2:12" s="13" customFormat="1" ht="78" hidden="1" customHeight="1" x14ac:dyDescent="0.25">
      <c r="B509" s="111"/>
      <c r="C509" s="7" t="s">
        <v>505</v>
      </c>
      <c r="D509" s="8"/>
      <c r="E509" s="9" t="s">
        <v>506</v>
      </c>
      <c r="F509" s="15" t="s">
        <v>507</v>
      </c>
      <c r="G509" s="49" t="s">
        <v>46</v>
      </c>
      <c r="H509" s="14" t="s">
        <v>524</v>
      </c>
      <c r="I509" s="12" t="s">
        <v>1156</v>
      </c>
      <c r="J509" s="71" t="s">
        <v>1693</v>
      </c>
      <c r="K509" s="60">
        <f t="shared" si="130"/>
        <v>0.2</v>
      </c>
      <c r="L509" s="60">
        <v>0</v>
      </c>
    </row>
    <row r="510" spans="2:12" s="13" customFormat="1" ht="78" hidden="1" customHeight="1" x14ac:dyDescent="0.25">
      <c r="B510" s="111"/>
      <c r="C510" s="7" t="s">
        <v>505</v>
      </c>
      <c r="D510" s="8"/>
      <c r="E510" s="9" t="s">
        <v>506</v>
      </c>
      <c r="F510" s="15" t="s">
        <v>507</v>
      </c>
      <c r="G510" s="49" t="s">
        <v>52</v>
      </c>
      <c r="H510" s="14" t="s">
        <v>525</v>
      </c>
      <c r="I510" s="12" t="s">
        <v>1153</v>
      </c>
      <c r="J510" s="71" t="s">
        <v>1815</v>
      </c>
      <c r="K510" s="60">
        <f>8/10</f>
        <v>0.8</v>
      </c>
      <c r="L510" s="60">
        <f>1/1</f>
        <v>1</v>
      </c>
    </row>
    <row r="511" spans="2:12" s="13" customFormat="1" ht="78" hidden="1" customHeight="1" x14ac:dyDescent="0.25">
      <c r="B511" s="111"/>
      <c r="C511" s="7" t="s">
        <v>505</v>
      </c>
      <c r="D511" s="8"/>
      <c r="E511" s="9" t="s">
        <v>506</v>
      </c>
      <c r="F511" s="15" t="s">
        <v>507</v>
      </c>
      <c r="G511" s="49" t="s">
        <v>54</v>
      </c>
      <c r="H511" s="14" t="s">
        <v>526</v>
      </c>
      <c r="I511" s="12" t="s">
        <v>1153</v>
      </c>
      <c r="J511" s="9" t="s">
        <v>1246</v>
      </c>
      <c r="K511" s="60">
        <f>13/20</f>
        <v>0.65</v>
      </c>
      <c r="L511" s="60">
        <f>1/1</f>
        <v>1</v>
      </c>
    </row>
    <row r="512" spans="2:12" s="13" customFormat="1" ht="78" hidden="1" customHeight="1" x14ac:dyDescent="0.25">
      <c r="B512" s="111"/>
      <c r="C512" s="7" t="s">
        <v>505</v>
      </c>
      <c r="D512" s="8"/>
      <c r="E512" s="9" t="s">
        <v>506</v>
      </c>
      <c r="F512" s="15" t="s">
        <v>507</v>
      </c>
      <c r="G512" s="49" t="s">
        <v>1071</v>
      </c>
      <c r="H512" s="14" t="s">
        <v>1094</v>
      </c>
      <c r="I512" s="12" t="s">
        <v>1153</v>
      </c>
      <c r="J512" s="9" t="s">
        <v>1335</v>
      </c>
      <c r="K512" s="95">
        <f t="shared" ref="K512:K516" si="131">12/12</f>
        <v>1</v>
      </c>
      <c r="L512" s="60">
        <f>5/5</f>
        <v>1</v>
      </c>
    </row>
    <row r="513" spans="2:12" s="13" customFormat="1" ht="78" hidden="1" customHeight="1" x14ac:dyDescent="0.25">
      <c r="B513" s="111"/>
      <c r="C513" s="7" t="s">
        <v>505</v>
      </c>
      <c r="D513" s="8"/>
      <c r="E513" s="9" t="s">
        <v>506</v>
      </c>
      <c r="F513" s="15" t="s">
        <v>507</v>
      </c>
      <c r="G513" s="49" t="s">
        <v>1071</v>
      </c>
      <c r="H513" s="14" t="s">
        <v>1093</v>
      </c>
      <c r="I513" s="12" t="s">
        <v>1153</v>
      </c>
      <c r="J513" s="9" t="s">
        <v>1336</v>
      </c>
      <c r="K513" s="95">
        <f t="shared" si="131"/>
        <v>1</v>
      </c>
      <c r="L513" s="60">
        <f t="shared" ref="L513:L516" si="132">5/5</f>
        <v>1</v>
      </c>
    </row>
    <row r="514" spans="2:12" s="13" customFormat="1" ht="78" hidden="1" customHeight="1" x14ac:dyDescent="0.25">
      <c r="B514" s="111"/>
      <c r="C514" s="7" t="s">
        <v>505</v>
      </c>
      <c r="D514" s="8"/>
      <c r="E514" s="9" t="s">
        <v>506</v>
      </c>
      <c r="F514" s="15" t="s">
        <v>507</v>
      </c>
      <c r="G514" s="49" t="s">
        <v>1071</v>
      </c>
      <c r="H514" s="14" t="s">
        <v>1095</v>
      </c>
      <c r="I514" s="12" t="s">
        <v>1153</v>
      </c>
      <c r="J514" s="9" t="s">
        <v>1337</v>
      </c>
      <c r="K514" s="95">
        <f t="shared" si="131"/>
        <v>1</v>
      </c>
      <c r="L514" s="60">
        <f t="shared" si="132"/>
        <v>1</v>
      </c>
    </row>
    <row r="515" spans="2:12" s="13" customFormat="1" ht="78" hidden="1" customHeight="1" x14ac:dyDescent="0.25">
      <c r="B515" s="111"/>
      <c r="C515" s="7" t="s">
        <v>505</v>
      </c>
      <c r="D515" s="8"/>
      <c r="E515" s="9" t="s">
        <v>506</v>
      </c>
      <c r="F515" s="15" t="s">
        <v>507</v>
      </c>
      <c r="G515" s="49" t="s">
        <v>1071</v>
      </c>
      <c r="H515" s="14" t="s">
        <v>1096</v>
      </c>
      <c r="I515" s="12" t="s">
        <v>1153</v>
      </c>
      <c r="J515" s="9" t="s">
        <v>1338</v>
      </c>
      <c r="K515" s="95">
        <f t="shared" si="131"/>
        <v>1</v>
      </c>
      <c r="L515" s="60">
        <f t="shared" si="132"/>
        <v>1</v>
      </c>
    </row>
    <row r="516" spans="2:12" s="13" customFormat="1" ht="78" hidden="1" customHeight="1" x14ac:dyDescent="0.25">
      <c r="B516" s="111"/>
      <c r="C516" s="7" t="s">
        <v>505</v>
      </c>
      <c r="D516" s="8"/>
      <c r="E516" s="9" t="s">
        <v>506</v>
      </c>
      <c r="F516" s="15" t="s">
        <v>507</v>
      </c>
      <c r="G516" s="49" t="s">
        <v>1071</v>
      </c>
      <c r="H516" s="14" t="s">
        <v>1097</v>
      </c>
      <c r="I516" s="12" t="s">
        <v>1153</v>
      </c>
      <c r="J516" s="9" t="s">
        <v>1339</v>
      </c>
      <c r="K516" s="95">
        <f t="shared" si="131"/>
        <v>1</v>
      </c>
      <c r="L516" s="60">
        <f t="shared" si="132"/>
        <v>1</v>
      </c>
    </row>
    <row r="517" spans="2:12" s="13" customFormat="1" ht="78" hidden="1" customHeight="1" x14ac:dyDescent="0.25">
      <c r="B517" s="111"/>
      <c r="C517" s="7" t="s">
        <v>527</v>
      </c>
      <c r="D517" s="8"/>
      <c r="E517" s="9" t="s">
        <v>528</v>
      </c>
      <c r="F517" s="15" t="s">
        <v>529</v>
      </c>
      <c r="G517" s="49" t="s">
        <v>9</v>
      </c>
      <c r="H517" s="11" t="s">
        <v>530</v>
      </c>
      <c r="I517" s="12" t="s">
        <v>1156</v>
      </c>
      <c r="J517" s="25" t="s">
        <v>1771</v>
      </c>
      <c r="K517" s="60">
        <f>15/20</f>
        <v>0.75</v>
      </c>
      <c r="L517" s="60">
        <v>0</v>
      </c>
    </row>
    <row r="518" spans="2:12" s="13" customFormat="1" ht="78" hidden="1" customHeight="1" x14ac:dyDescent="0.25">
      <c r="B518" s="111"/>
      <c r="C518" s="7" t="s">
        <v>527</v>
      </c>
      <c r="D518" s="8"/>
      <c r="E518" s="9" t="s">
        <v>528</v>
      </c>
      <c r="F518" s="15" t="s">
        <v>529</v>
      </c>
      <c r="G518" s="49" t="s">
        <v>63</v>
      </c>
      <c r="H518" s="42" t="s">
        <v>531</v>
      </c>
      <c r="I518" s="12" t="s">
        <v>1153</v>
      </c>
      <c r="J518" s="80" t="s">
        <v>1285</v>
      </c>
      <c r="K518" s="60">
        <f>7/12</f>
        <v>0.58333333333333337</v>
      </c>
      <c r="L518" s="60">
        <f>1/1</f>
        <v>1</v>
      </c>
    </row>
    <row r="519" spans="2:12" s="13" customFormat="1" ht="78" hidden="1" customHeight="1" x14ac:dyDescent="0.25">
      <c r="B519" s="111"/>
      <c r="C519" s="7" t="s">
        <v>527</v>
      </c>
      <c r="D519" s="8"/>
      <c r="E519" s="9" t="s">
        <v>528</v>
      </c>
      <c r="F519" s="15" t="s">
        <v>529</v>
      </c>
      <c r="G519" s="49" t="s">
        <v>20</v>
      </c>
      <c r="H519" s="11" t="s">
        <v>532</v>
      </c>
      <c r="I519" s="12" t="s">
        <v>1156</v>
      </c>
      <c r="J519" s="9" t="s">
        <v>1612</v>
      </c>
      <c r="K519" s="60">
        <f>3/10</f>
        <v>0.3</v>
      </c>
      <c r="L519" s="60">
        <v>0</v>
      </c>
    </row>
    <row r="520" spans="2:12" s="13" customFormat="1" ht="78" hidden="1" customHeight="1" x14ac:dyDescent="0.25">
      <c r="B520" s="111"/>
      <c r="C520" s="7" t="s">
        <v>527</v>
      </c>
      <c r="D520" s="8"/>
      <c r="E520" s="9" t="s">
        <v>528</v>
      </c>
      <c r="F520" s="15" t="s">
        <v>529</v>
      </c>
      <c r="G520" s="49" t="s">
        <v>23</v>
      </c>
      <c r="H520" s="42" t="s">
        <v>533</v>
      </c>
      <c r="I520" s="12" t="s">
        <v>1153</v>
      </c>
      <c r="J520" s="71" t="s">
        <v>1729</v>
      </c>
      <c r="K520" s="60">
        <f t="shared" ref="K520:K522" si="133">20/25</f>
        <v>0.8</v>
      </c>
      <c r="L520" s="60">
        <f t="shared" ref="L520:L522" si="134">2/3</f>
        <v>0.66666666666666663</v>
      </c>
    </row>
    <row r="521" spans="2:12" s="13" customFormat="1" ht="78" hidden="1" customHeight="1" x14ac:dyDescent="0.25">
      <c r="B521" s="111"/>
      <c r="C521" s="7" t="s">
        <v>527</v>
      </c>
      <c r="D521" s="8"/>
      <c r="E521" s="9" t="s">
        <v>528</v>
      </c>
      <c r="F521" s="15" t="s">
        <v>529</v>
      </c>
      <c r="G521" s="49" t="s">
        <v>23</v>
      </c>
      <c r="H521" s="14" t="s">
        <v>511</v>
      </c>
      <c r="I521" s="12" t="s">
        <v>1156</v>
      </c>
      <c r="J521" s="71" t="s">
        <v>511</v>
      </c>
      <c r="K521" s="60">
        <f t="shared" si="133"/>
        <v>0.8</v>
      </c>
      <c r="L521" s="60">
        <f t="shared" si="134"/>
        <v>0.66666666666666663</v>
      </c>
    </row>
    <row r="522" spans="2:12" s="13" customFormat="1" ht="78" hidden="1" customHeight="1" x14ac:dyDescent="0.25">
      <c r="B522" s="111"/>
      <c r="C522" s="7" t="s">
        <v>527</v>
      </c>
      <c r="D522" s="8"/>
      <c r="E522" s="9" t="s">
        <v>528</v>
      </c>
      <c r="F522" s="15" t="s">
        <v>529</v>
      </c>
      <c r="G522" s="49" t="s">
        <v>23</v>
      </c>
      <c r="H522" s="14" t="s">
        <v>402</v>
      </c>
      <c r="I522" s="12" t="s">
        <v>1153</v>
      </c>
      <c r="J522" s="71" t="s">
        <v>1726</v>
      </c>
      <c r="K522" s="60">
        <f t="shared" si="133"/>
        <v>0.8</v>
      </c>
      <c r="L522" s="60">
        <f t="shared" si="134"/>
        <v>0.66666666666666663</v>
      </c>
    </row>
    <row r="523" spans="2:12" s="13" customFormat="1" ht="78" hidden="1" customHeight="1" x14ac:dyDescent="0.25">
      <c r="B523" s="111"/>
      <c r="C523" s="7" t="s">
        <v>527</v>
      </c>
      <c r="D523" s="8"/>
      <c r="E523" s="9" t="s">
        <v>528</v>
      </c>
      <c r="F523" s="15" t="s">
        <v>529</v>
      </c>
      <c r="G523" s="49" t="s">
        <v>68</v>
      </c>
      <c r="H523" s="14" t="s">
        <v>534</v>
      </c>
      <c r="I523" s="12" t="s">
        <v>1156</v>
      </c>
      <c r="J523" s="9" t="s">
        <v>1508</v>
      </c>
      <c r="K523" s="60">
        <f>8/10</f>
        <v>0.8</v>
      </c>
      <c r="L523" s="60">
        <v>0</v>
      </c>
    </row>
    <row r="524" spans="2:12" s="13" customFormat="1" ht="78" hidden="1" customHeight="1" x14ac:dyDescent="0.25">
      <c r="B524" s="111"/>
      <c r="C524" s="7" t="s">
        <v>527</v>
      </c>
      <c r="D524" s="8"/>
      <c r="E524" s="9" t="s">
        <v>528</v>
      </c>
      <c r="F524" s="15" t="s">
        <v>529</v>
      </c>
      <c r="G524" s="49" t="s">
        <v>26</v>
      </c>
      <c r="H524" s="14" t="s">
        <v>535</v>
      </c>
      <c r="I524" s="12" t="s">
        <v>1153</v>
      </c>
      <c r="J524" s="68" t="s">
        <v>1454</v>
      </c>
      <c r="K524" s="60">
        <f t="shared" ref="K524:K526" si="135">15/20</f>
        <v>0.75</v>
      </c>
      <c r="L524" s="60">
        <f>3/3</f>
        <v>1</v>
      </c>
    </row>
    <row r="525" spans="2:12" s="13" customFormat="1" ht="78" hidden="1" customHeight="1" x14ac:dyDescent="0.25">
      <c r="B525" s="111"/>
      <c r="C525" s="7" t="s">
        <v>527</v>
      </c>
      <c r="D525" s="8"/>
      <c r="E525" s="9" t="s">
        <v>528</v>
      </c>
      <c r="F525" s="15" t="s">
        <v>529</v>
      </c>
      <c r="G525" s="49" t="s">
        <v>26</v>
      </c>
      <c r="H525" s="14" t="s">
        <v>536</v>
      </c>
      <c r="I525" s="12" t="s">
        <v>1153</v>
      </c>
      <c r="J525" s="9" t="s">
        <v>1455</v>
      </c>
      <c r="K525" s="60">
        <f t="shared" si="135"/>
        <v>0.75</v>
      </c>
      <c r="L525" s="60">
        <f t="shared" ref="L525:L526" si="136">3/3</f>
        <v>1</v>
      </c>
    </row>
    <row r="526" spans="2:12" s="13" customFormat="1" ht="121.5" hidden="1" customHeight="1" x14ac:dyDescent="0.25">
      <c r="B526" s="111"/>
      <c r="C526" s="7" t="s">
        <v>527</v>
      </c>
      <c r="D526" s="8"/>
      <c r="E526" s="9" t="s">
        <v>528</v>
      </c>
      <c r="F526" s="15" t="s">
        <v>529</v>
      </c>
      <c r="G526" s="49" t="s">
        <v>26</v>
      </c>
      <c r="H526" s="14" t="s">
        <v>537</v>
      </c>
      <c r="I526" s="12" t="s">
        <v>1153</v>
      </c>
      <c r="J526" s="68" t="s">
        <v>1456</v>
      </c>
      <c r="K526" s="60">
        <f t="shared" si="135"/>
        <v>0.75</v>
      </c>
      <c r="L526" s="60">
        <f t="shared" si="136"/>
        <v>1</v>
      </c>
    </row>
    <row r="527" spans="2:12" s="13" customFormat="1" ht="78" hidden="1" customHeight="1" x14ac:dyDescent="0.25">
      <c r="B527" s="111"/>
      <c r="C527" s="7" t="s">
        <v>527</v>
      </c>
      <c r="D527" s="8"/>
      <c r="E527" s="9" t="s">
        <v>528</v>
      </c>
      <c r="F527" s="15" t="s">
        <v>529</v>
      </c>
      <c r="G527" s="49" t="s">
        <v>74</v>
      </c>
      <c r="H527" s="14" t="s">
        <v>538</v>
      </c>
      <c r="I527" s="12" t="s">
        <v>1156</v>
      </c>
      <c r="J527" s="75" t="s">
        <v>1308</v>
      </c>
      <c r="K527" s="60">
        <f>8/11</f>
        <v>0.72727272727272729</v>
      </c>
      <c r="L527" s="60">
        <v>0</v>
      </c>
    </row>
    <row r="528" spans="2:12" s="13" customFormat="1" ht="78" hidden="1" customHeight="1" x14ac:dyDescent="0.25">
      <c r="B528" s="111"/>
      <c r="C528" s="7" t="s">
        <v>527</v>
      </c>
      <c r="D528" s="8"/>
      <c r="E528" s="9" t="s">
        <v>528</v>
      </c>
      <c r="F528" s="15" t="s">
        <v>529</v>
      </c>
      <c r="G528" s="49" t="s">
        <v>29</v>
      </c>
      <c r="H528" s="14" t="s">
        <v>539</v>
      </c>
      <c r="I528" s="12" t="s">
        <v>1153</v>
      </c>
      <c r="J528" s="9">
        <v>4</v>
      </c>
      <c r="K528" s="60">
        <f>5/6</f>
        <v>0.83333333333333337</v>
      </c>
      <c r="L528" s="60">
        <f>1/1</f>
        <v>1</v>
      </c>
    </row>
    <row r="529" spans="2:12" s="13" customFormat="1" ht="78" hidden="1" customHeight="1" x14ac:dyDescent="0.25">
      <c r="B529" s="111"/>
      <c r="C529" s="7" t="s">
        <v>527</v>
      </c>
      <c r="D529" s="8"/>
      <c r="E529" s="9" t="s">
        <v>528</v>
      </c>
      <c r="F529" s="15" t="s">
        <v>529</v>
      </c>
      <c r="G529" s="49" t="s">
        <v>76</v>
      </c>
      <c r="H529" s="14" t="s">
        <v>540</v>
      </c>
      <c r="I529" s="12" t="s">
        <v>1153</v>
      </c>
      <c r="J529" s="9" t="s">
        <v>1350</v>
      </c>
      <c r="K529" s="60">
        <f>1/1</f>
        <v>1</v>
      </c>
      <c r="L529" s="60">
        <f>1/1</f>
        <v>1</v>
      </c>
    </row>
    <row r="530" spans="2:12" s="13" customFormat="1" ht="78" hidden="1" customHeight="1" x14ac:dyDescent="0.25">
      <c r="B530" s="111"/>
      <c r="C530" s="7" t="s">
        <v>527</v>
      </c>
      <c r="D530" s="8"/>
      <c r="E530" s="9" t="s">
        <v>528</v>
      </c>
      <c r="F530" s="15" t="s">
        <v>529</v>
      </c>
      <c r="G530" s="49" t="s">
        <v>31</v>
      </c>
      <c r="H530" s="14" t="s">
        <v>494</v>
      </c>
      <c r="I530" s="12" t="s">
        <v>1153</v>
      </c>
      <c r="J530" s="8"/>
      <c r="K530" s="60">
        <f t="shared" ref="K530:K531" si="137">9/12</f>
        <v>0.75</v>
      </c>
      <c r="L530" s="60">
        <f>2/2</f>
        <v>1</v>
      </c>
    </row>
    <row r="531" spans="2:12" s="13" customFormat="1" ht="78" hidden="1" customHeight="1" x14ac:dyDescent="0.25">
      <c r="B531" s="111"/>
      <c r="C531" s="7" t="s">
        <v>527</v>
      </c>
      <c r="D531" s="8"/>
      <c r="E531" s="9" t="s">
        <v>528</v>
      </c>
      <c r="F531" s="15" t="s">
        <v>529</v>
      </c>
      <c r="G531" s="49" t="s">
        <v>31</v>
      </c>
      <c r="H531" s="14" t="s">
        <v>541</v>
      </c>
      <c r="I531" s="12" t="s">
        <v>1153</v>
      </c>
      <c r="J531" s="8"/>
      <c r="K531" s="60">
        <f t="shared" si="137"/>
        <v>0.75</v>
      </c>
      <c r="L531" s="60">
        <f>2/2</f>
        <v>1</v>
      </c>
    </row>
    <row r="532" spans="2:12" s="13" customFormat="1" ht="78" hidden="1" customHeight="1" x14ac:dyDescent="0.25">
      <c r="B532" s="111"/>
      <c r="C532" s="7" t="s">
        <v>527</v>
      </c>
      <c r="D532" s="8"/>
      <c r="E532" s="9" t="s">
        <v>528</v>
      </c>
      <c r="F532" s="15" t="s">
        <v>529</v>
      </c>
      <c r="G532" s="49" t="s">
        <v>350</v>
      </c>
      <c r="H532" s="14" t="s">
        <v>542</v>
      </c>
      <c r="I532" s="12" t="s">
        <v>1153</v>
      </c>
      <c r="J532" s="72" t="s">
        <v>1228</v>
      </c>
      <c r="K532" s="60">
        <f>1/10</f>
        <v>0.1</v>
      </c>
      <c r="L532" s="60">
        <f>1/1</f>
        <v>1</v>
      </c>
    </row>
    <row r="533" spans="2:12" s="13" customFormat="1" ht="78" hidden="1" customHeight="1" x14ac:dyDescent="0.25">
      <c r="B533" s="111"/>
      <c r="C533" s="7" t="s">
        <v>527</v>
      </c>
      <c r="D533" s="8"/>
      <c r="E533" s="9" t="s">
        <v>528</v>
      </c>
      <c r="F533" s="15" t="s">
        <v>529</v>
      </c>
      <c r="G533" s="49" t="s">
        <v>33</v>
      </c>
      <c r="H533" s="14" t="s">
        <v>518</v>
      </c>
      <c r="I533" s="12" t="s">
        <v>1153</v>
      </c>
      <c r="J533" s="71" t="s">
        <v>1166</v>
      </c>
      <c r="K533" s="60">
        <f>11/12</f>
        <v>0.91666666666666663</v>
      </c>
      <c r="L533" s="60">
        <f>1/1</f>
        <v>1</v>
      </c>
    </row>
    <row r="534" spans="2:12" s="13" customFormat="1" ht="78" hidden="1" customHeight="1" x14ac:dyDescent="0.25">
      <c r="B534" s="111"/>
      <c r="C534" s="7" t="s">
        <v>527</v>
      </c>
      <c r="D534" s="8"/>
      <c r="E534" s="9" t="s">
        <v>528</v>
      </c>
      <c r="F534" s="15" t="s">
        <v>529</v>
      </c>
      <c r="G534" s="49" t="s">
        <v>181</v>
      </c>
      <c r="H534" s="14" t="s">
        <v>543</v>
      </c>
      <c r="I534" s="12" t="s">
        <v>1156</v>
      </c>
      <c r="J534" s="9" t="s">
        <v>1483</v>
      </c>
      <c r="K534" s="60">
        <f>11/16</f>
        <v>0.6875</v>
      </c>
      <c r="L534" s="60">
        <v>0</v>
      </c>
    </row>
    <row r="535" spans="2:12" s="13" customFormat="1" ht="78" hidden="1" customHeight="1" x14ac:dyDescent="0.25">
      <c r="B535" s="111"/>
      <c r="C535" s="7" t="s">
        <v>527</v>
      </c>
      <c r="D535" s="8"/>
      <c r="E535" s="9" t="s">
        <v>528</v>
      </c>
      <c r="F535" s="15" t="s">
        <v>529</v>
      </c>
      <c r="G535" s="49" t="s">
        <v>56</v>
      </c>
      <c r="H535" s="14" t="s">
        <v>544</v>
      </c>
      <c r="I535" s="12" t="s">
        <v>1156</v>
      </c>
      <c r="J535" s="8">
        <v>0</v>
      </c>
      <c r="K535" s="60">
        <f>3/9</f>
        <v>0.33333333333333331</v>
      </c>
      <c r="L535" s="60">
        <v>0</v>
      </c>
    </row>
    <row r="536" spans="2:12" s="13" customFormat="1" ht="78" hidden="1" customHeight="1" x14ac:dyDescent="0.25">
      <c r="B536" s="111"/>
      <c r="C536" s="7" t="s">
        <v>527</v>
      </c>
      <c r="D536" s="8"/>
      <c r="E536" s="9" t="s">
        <v>528</v>
      </c>
      <c r="F536" s="15" t="s">
        <v>529</v>
      </c>
      <c r="G536" s="49" t="s">
        <v>42</v>
      </c>
      <c r="H536" s="14" t="s">
        <v>520</v>
      </c>
      <c r="I536" s="12" t="s">
        <v>1153</v>
      </c>
      <c r="J536" s="71" t="s">
        <v>1571</v>
      </c>
      <c r="K536" s="60">
        <v>1</v>
      </c>
      <c r="L536" s="60">
        <f>1/1</f>
        <v>1</v>
      </c>
    </row>
    <row r="537" spans="2:12" s="13" customFormat="1" ht="78" hidden="1" customHeight="1" x14ac:dyDescent="0.25">
      <c r="B537" s="111"/>
      <c r="C537" s="7" t="s">
        <v>527</v>
      </c>
      <c r="D537" s="8"/>
      <c r="E537" s="9" t="s">
        <v>528</v>
      </c>
      <c r="F537" s="15" t="s">
        <v>529</v>
      </c>
      <c r="G537" s="49" t="s">
        <v>44</v>
      </c>
      <c r="H537" s="14" t="s">
        <v>521</v>
      </c>
      <c r="I537" s="12" t="s">
        <v>1156</v>
      </c>
      <c r="J537" s="9" t="s">
        <v>1395</v>
      </c>
      <c r="K537" s="60">
        <f t="shared" ref="K537:K539" si="138">8/25</f>
        <v>0.32</v>
      </c>
      <c r="L537" s="60">
        <v>0</v>
      </c>
    </row>
    <row r="538" spans="2:12" s="13" customFormat="1" ht="78" hidden="1" customHeight="1" x14ac:dyDescent="0.25">
      <c r="B538" s="111"/>
      <c r="C538" s="7" t="s">
        <v>527</v>
      </c>
      <c r="D538" s="8"/>
      <c r="E538" s="9" t="s">
        <v>528</v>
      </c>
      <c r="F538" s="15" t="s">
        <v>529</v>
      </c>
      <c r="G538" s="49" t="s">
        <v>44</v>
      </c>
      <c r="H538" s="14" t="s">
        <v>511</v>
      </c>
      <c r="I538" s="12" t="s">
        <v>1156</v>
      </c>
      <c r="J538" s="9" t="s">
        <v>1395</v>
      </c>
      <c r="K538" s="60">
        <f t="shared" si="138"/>
        <v>0.32</v>
      </c>
      <c r="L538" s="60">
        <v>0</v>
      </c>
    </row>
    <row r="539" spans="2:12" s="13" customFormat="1" ht="78" hidden="1" customHeight="1" x14ac:dyDescent="0.25">
      <c r="B539" s="111"/>
      <c r="C539" s="7" t="s">
        <v>527</v>
      </c>
      <c r="D539" s="8"/>
      <c r="E539" s="9" t="s">
        <v>528</v>
      </c>
      <c r="F539" s="15" t="s">
        <v>529</v>
      </c>
      <c r="G539" s="49" t="s">
        <v>44</v>
      </c>
      <c r="H539" s="14" t="s">
        <v>402</v>
      </c>
      <c r="I539" s="12" t="s">
        <v>1156</v>
      </c>
      <c r="J539" s="9" t="s">
        <v>1395</v>
      </c>
      <c r="K539" s="60">
        <f t="shared" si="138"/>
        <v>0.32</v>
      </c>
      <c r="L539" s="60">
        <v>0</v>
      </c>
    </row>
    <row r="540" spans="2:12" s="13" customFormat="1" ht="78" hidden="1" customHeight="1" x14ac:dyDescent="0.25">
      <c r="B540" s="111"/>
      <c r="C540" s="7" t="s">
        <v>527</v>
      </c>
      <c r="D540" s="8"/>
      <c r="E540" s="9" t="s">
        <v>528</v>
      </c>
      <c r="F540" s="15" t="s">
        <v>529</v>
      </c>
      <c r="G540" s="49" t="s">
        <v>85</v>
      </c>
      <c r="H540" s="14" t="s">
        <v>545</v>
      </c>
      <c r="I540" s="12" t="s">
        <v>1153</v>
      </c>
      <c r="J540" s="9" t="s">
        <v>1634</v>
      </c>
      <c r="K540" s="60">
        <f>8/9</f>
        <v>0.88888888888888884</v>
      </c>
      <c r="L540" s="60">
        <f>1/1</f>
        <v>1</v>
      </c>
    </row>
    <row r="541" spans="2:12" s="13" customFormat="1" ht="78" hidden="1" customHeight="1" x14ac:dyDescent="0.25">
      <c r="B541" s="111"/>
      <c r="C541" s="7" t="s">
        <v>527</v>
      </c>
      <c r="D541" s="8"/>
      <c r="E541" s="9" t="s">
        <v>528</v>
      </c>
      <c r="F541" s="15" t="s">
        <v>529</v>
      </c>
      <c r="G541" s="49" t="s">
        <v>138</v>
      </c>
      <c r="H541" s="14" t="s">
        <v>546</v>
      </c>
      <c r="I541" s="12" t="s">
        <v>1153</v>
      </c>
      <c r="J541" s="9" t="s">
        <v>1658</v>
      </c>
      <c r="K541" s="65">
        <f t="shared" ref="K541:K542" si="139">3/5</f>
        <v>0.6</v>
      </c>
      <c r="L541" s="60">
        <f>2/2</f>
        <v>1</v>
      </c>
    </row>
    <row r="542" spans="2:12" s="13" customFormat="1" ht="78" hidden="1" customHeight="1" x14ac:dyDescent="0.25">
      <c r="B542" s="111"/>
      <c r="C542" s="7" t="s">
        <v>527</v>
      </c>
      <c r="D542" s="8"/>
      <c r="E542" s="9" t="s">
        <v>528</v>
      </c>
      <c r="F542" s="15" t="s">
        <v>529</v>
      </c>
      <c r="G542" s="49" t="s">
        <v>138</v>
      </c>
      <c r="H542" s="14" t="s">
        <v>547</v>
      </c>
      <c r="I542" s="12" t="s">
        <v>1153</v>
      </c>
      <c r="J542" s="9" t="s">
        <v>1659</v>
      </c>
      <c r="K542" s="65">
        <f t="shared" si="139"/>
        <v>0.6</v>
      </c>
      <c r="L542" s="60">
        <f>2/2</f>
        <v>1</v>
      </c>
    </row>
    <row r="543" spans="2:12" s="13" customFormat="1" ht="78" hidden="1" customHeight="1" x14ac:dyDescent="0.25">
      <c r="B543" s="111"/>
      <c r="C543" s="7" t="s">
        <v>527</v>
      </c>
      <c r="D543" s="8"/>
      <c r="E543" s="9" t="s">
        <v>528</v>
      </c>
      <c r="F543" s="15" t="s">
        <v>529</v>
      </c>
      <c r="G543" s="49" t="s">
        <v>46</v>
      </c>
      <c r="H543" s="14" t="s">
        <v>548</v>
      </c>
      <c r="I543" s="12" t="s">
        <v>1153</v>
      </c>
      <c r="J543" s="71" t="s">
        <v>1694</v>
      </c>
      <c r="K543" s="60">
        <f>3/15</f>
        <v>0.2</v>
      </c>
      <c r="L543" s="60">
        <f>1/1</f>
        <v>1</v>
      </c>
    </row>
    <row r="544" spans="2:12" s="13" customFormat="1" ht="78" hidden="1" customHeight="1" x14ac:dyDescent="0.25">
      <c r="B544" s="111"/>
      <c r="C544" s="7" t="s">
        <v>527</v>
      </c>
      <c r="D544" s="8"/>
      <c r="E544" s="9" t="s">
        <v>528</v>
      </c>
      <c r="F544" s="15" t="s">
        <v>529</v>
      </c>
      <c r="G544" s="49" t="s">
        <v>49</v>
      </c>
      <c r="H544" s="14" t="s">
        <v>548</v>
      </c>
      <c r="I544" s="12" t="s">
        <v>1156</v>
      </c>
      <c r="J544" s="71" t="s">
        <v>1260</v>
      </c>
      <c r="K544" s="60">
        <f>3/13</f>
        <v>0.23076923076923078</v>
      </c>
      <c r="L544" s="60">
        <v>0</v>
      </c>
    </row>
    <row r="545" spans="2:12" s="13" customFormat="1" ht="78" hidden="1" customHeight="1" x14ac:dyDescent="0.25">
      <c r="B545" s="111"/>
      <c r="C545" s="7" t="s">
        <v>527</v>
      </c>
      <c r="D545" s="8"/>
      <c r="E545" s="9" t="s">
        <v>528</v>
      </c>
      <c r="F545" s="15" t="s">
        <v>529</v>
      </c>
      <c r="G545" s="49" t="s">
        <v>52</v>
      </c>
      <c r="H545" s="14" t="s">
        <v>549</v>
      </c>
      <c r="I545" s="12" t="s">
        <v>1156</v>
      </c>
      <c r="J545" s="72"/>
      <c r="K545" s="60">
        <f>8/10</f>
        <v>0.8</v>
      </c>
      <c r="L545" s="60">
        <v>0</v>
      </c>
    </row>
    <row r="546" spans="2:12" s="13" customFormat="1" ht="78" hidden="1" customHeight="1" x14ac:dyDescent="0.25">
      <c r="B546" s="111"/>
      <c r="C546" s="7" t="s">
        <v>527</v>
      </c>
      <c r="D546" s="8"/>
      <c r="E546" s="9" t="s">
        <v>528</v>
      </c>
      <c r="F546" s="15" t="s">
        <v>529</v>
      </c>
      <c r="G546" s="49" t="s">
        <v>477</v>
      </c>
      <c r="H546" s="14"/>
      <c r="I546" s="12" t="s">
        <v>1153</v>
      </c>
      <c r="J546" s="8">
        <v>44</v>
      </c>
      <c r="K546" s="96">
        <f>4/4</f>
        <v>1</v>
      </c>
      <c r="L546" s="96">
        <f>1/1</f>
        <v>1</v>
      </c>
    </row>
    <row r="547" spans="2:12" s="13" customFormat="1" ht="78" hidden="1" customHeight="1" x14ac:dyDescent="0.25">
      <c r="B547" s="111"/>
      <c r="C547" s="7" t="s">
        <v>527</v>
      </c>
      <c r="D547" s="8"/>
      <c r="E547" s="9" t="s">
        <v>528</v>
      </c>
      <c r="F547" s="15" t="s">
        <v>529</v>
      </c>
      <c r="G547" s="49" t="s">
        <v>54</v>
      </c>
      <c r="H547" s="14" t="s">
        <v>550</v>
      </c>
      <c r="I547" s="12" t="s">
        <v>1153</v>
      </c>
      <c r="J547" s="9" t="s">
        <v>1249</v>
      </c>
      <c r="K547" s="60">
        <f>13/20</f>
        <v>0.65</v>
      </c>
      <c r="L547" s="60">
        <f>1/1</f>
        <v>1</v>
      </c>
    </row>
    <row r="548" spans="2:12" s="13" customFormat="1" ht="78" hidden="1" customHeight="1" x14ac:dyDescent="0.25">
      <c r="B548" s="111"/>
      <c r="C548" s="7" t="s">
        <v>551</v>
      </c>
      <c r="D548" s="8"/>
      <c r="E548" s="9" t="s">
        <v>552</v>
      </c>
      <c r="F548" s="15" t="s">
        <v>553</v>
      </c>
      <c r="G548" s="49" t="s">
        <v>477</v>
      </c>
      <c r="H548" s="44" t="s">
        <v>554</v>
      </c>
      <c r="I548" s="12" t="s">
        <v>1153</v>
      </c>
      <c r="J548" s="8" t="s">
        <v>1514</v>
      </c>
      <c r="K548" s="96">
        <f>4/4</f>
        <v>1</v>
      </c>
      <c r="L548" s="96">
        <f>1/1</f>
        <v>1</v>
      </c>
    </row>
    <row r="549" spans="2:12" s="13" customFormat="1" ht="78" hidden="1" customHeight="1" x14ac:dyDescent="0.25">
      <c r="B549" s="111"/>
      <c r="C549" s="7" t="s">
        <v>555</v>
      </c>
      <c r="D549" s="8" t="s">
        <v>556</v>
      </c>
      <c r="E549" s="9" t="s">
        <v>557</v>
      </c>
      <c r="F549" s="15" t="s">
        <v>558</v>
      </c>
      <c r="G549" s="49" t="s">
        <v>9</v>
      </c>
      <c r="H549" s="14" t="s">
        <v>559</v>
      </c>
      <c r="I549" s="12" t="s">
        <v>1153</v>
      </c>
      <c r="J549" s="25" t="s">
        <v>1772</v>
      </c>
      <c r="K549" s="60">
        <f t="shared" ref="K549:K550" si="140">15/20</f>
        <v>0.75</v>
      </c>
      <c r="L549" s="60">
        <f>1/2</f>
        <v>0.5</v>
      </c>
    </row>
    <row r="550" spans="2:12" s="13" customFormat="1" ht="78" hidden="1" customHeight="1" x14ac:dyDescent="0.25">
      <c r="B550" s="111"/>
      <c r="C550" s="7" t="s">
        <v>555</v>
      </c>
      <c r="D550" s="8" t="s">
        <v>556</v>
      </c>
      <c r="E550" s="9" t="s">
        <v>557</v>
      </c>
      <c r="F550" s="15" t="s">
        <v>558</v>
      </c>
      <c r="G550" s="49" t="s">
        <v>9</v>
      </c>
      <c r="H550" s="11" t="s">
        <v>560</v>
      </c>
      <c r="I550" s="12" t="s">
        <v>1156</v>
      </c>
      <c r="J550" s="25" t="s">
        <v>1251</v>
      </c>
      <c r="K550" s="60">
        <f t="shared" si="140"/>
        <v>0.75</v>
      </c>
      <c r="L550" s="60">
        <f>1/2</f>
        <v>0.5</v>
      </c>
    </row>
    <row r="551" spans="2:12" s="13" customFormat="1" ht="78" hidden="1" customHeight="1" x14ac:dyDescent="0.25">
      <c r="B551" s="111"/>
      <c r="C551" s="7" t="s">
        <v>555</v>
      </c>
      <c r="D551" s="8" t="s">
        <v>561</v>
      </c>
      <c r="E551" s="9" t="s">
        <v>557</v>
      </c>
      <c r="F551" s="15" t="s">
        <v>558</v>
      </c>
      <c r="G551" s="49" t="s">
        <v>63</v>
      </c>
      <c r="H551" s="14" t="s">
        <v>562</v>
      </c>
      <c r="I551" s="12" t="s">
        <v>1153</v>
      </c>
      <c r="J551" s="80" t="s">
        <v>1283</v>
      </c>
      <c r="K551" s="60">
        <f>7/12</f>
        <v>0.58333333333333337</v>
      </c>
      <c r="L551" s="60">
        <f>1/1</f>
        <v>1</v>
      </c>
    </row>
    <row r="552" spans="2:12" s="13" customFormat="1" ht="78" hidden="1" customHeight="1" x14ac:dyDescent="0.25">
      <c r="B552" s="111"/>
      <c r="C552" s="7" t="s">
        <v>555</v>
      </c>
      <c r="D552" s="8" t="s">
        <v>561</v>
      </c>
      <c r="E552" s="9" t="s">
        <v>557</v>
      </c>
      <c r="F552" s="15" t="s">
        <v>558</v>
      </c>
      <c r="G552" s="49" t="s">
        <v>20</v>
      </c>
      <c r="H552" s="14" t="s">
        <v>563</v>
      </c>
      <c r="I552" s="12" t="s">
        <v>1156</v>
      </c>
      <c r="J552" s="9"/>
      <c r="K552" s="60">
        <f>3/10</f>
        <v>0.3</v>
      </c>
      <c r="L552" s="60">
        <v>0</v>
      </c>
    </row>
    <row r="553" spans="2:12" s="13" customFormat="1" ht="78" hidden="1" customHeight="1" x14ac:dyDescent="0.25">
      <c r="B553" s="111"/>
      <c r="C553" s="7" t="s">
        <v>555</v>
      </c>
      <c r="D553" s="8" t="s">
        <v>561</v>
      </c>
      <c r="E553" s="9" t="s">
        <v>557</v>
      </c>
      <c r="F553" s="15" t="s">
        <v>558</v>
      </c>
      <c r="G553" s="49" t="s">
        <v>23</v>
      </c>
      <c r="H553" s="14" t="s">
        <v>488</v>
      </c>
      <c r="I553" s="12" t="s">
        <v>1153</v>
      </c>
      <c r="J553" s="81" t="s">
        <v>1729</v>
      </c>
      <c r="K553" s="60">
        <f t="shared" ref="K553:K555" si="141">20/25</f>
        <v>0.8</v>
      </c>
      <c r="L553" s="60">
        <f>3/3</f>
        <v>1</v>
      </c>
    </row>
    <row r="554" spans="2:12" s="13" customFormat="1" ht="78" hidden="1" customHeight="1" x14ac:dyDescent="0.25">
      <c r="B554" s="111"/>
      <c r="C554" s="7" t="s">
        <v>555</v>
      </c>
      <c r="D554" s="8" t="s">
        <v>561</v>
      </c>
      <c r="E554" s="9" t="s">
        <v>557</v>
      </c>
      <c r="F554" s="15" t="s">
        <v>558</v>
      </c>
      <c r="G554" s="49" t="s">
        <v>23</v>
      </c>
      <c r="H554" s="14" t="s">
        <v>511</v>
      </c>
      <c r="I554" s="12" t="s">
        <v>1153</v>
      </c>
      <c r="J554" s="71" t="s">
        <v>511</v>
      </c>
      <c r="K554" s="60">
        <f t="shared" si="141"/>
        <v>0.8</v>
      </c>
      <c r="L554" s="60">
        <f t="shared" ref="L554:L555" si="142">3/3</f>
        <v>1</v>
      </c>
    </row>
    <row r="555" spans="2:12" s="13" customFormat="1" ht="78" hidden="1" customHeight="1" x14ac:dyDescent="0.25">
      <c r="B555" s="111"/>
      <c r="C555" s="7" t="s">
        <v>555</v>
      </c>
      <c r="D555" s="8" t="s">
        <v>561</v>
      </c>
      <c r="E555" s="9" t="s">
        <v>557</v>
      </c>
      <c r="F555" s="15" t="s">
        <v>558</v>
      </c>
      <c r="G555" s="49" t="s">
        <v>23</v>
      </c>
      <c r="H555" s="14" t="s">
        <v>402</v>
      </c>
      <c r="I555" s="12" t="s">
        <v>1153</v>
      </c>
      <c r="J555" s="71" t="s">
        <v>1726</v>
      </c>
      <c r="K555" s="60">
        <f t="shared" si="141"/>
        <v>0.8</v>
      </c>
      <c r="L555" s="60">
        <f t="shared" si="142"/>
        <v>1</v>
      </c>
    </row>
    <row r="556" spans="2:12" s="13" customFormat="1" ht="78" hidden="1" customHeight="1" x14ac:dyDescent="0.25">
      <c r="B556" s="111"/>
      <c r="C556" s="7" t="s">
        <v>555</v>
      </c>
      <c r="D556" s="8" t="s">
        <v>561</v>
      </c>
      <c r="E556" s="9" t="s">
        <v>557</v>
      </c>
      <c r="F556" s="15" t="s">
        <v>558</v>
      </c>
      <c r="G556" s="49" t="s">
        <v>68</v>
      </c>
      <c r="H556" s="11" t="s">
        <v>564</v>
      </c>
      <c r="I556" s="12" t="s">
        <v>1153</v>
      </c>
      <c r="J556" s="9">
        <v>5</v>
      </c>
      <c r="K556" s="60">
        <f>8/10</f>
        <v>0.8</v>
      </c>
      <c r="L556" s="60">
        <f>1/1</f>
        <v>1</v>
      </c>
    </row>
    <row r="557" spans="2:12" s="13" customFormat="1" ht="78" hidden="1" customHeight="1" x14ac:dyDescent="0.25">
      <c r="B557" s="111"/>
      <c r="C557" s="7" t="s">
        <v>555</v>
      </c>
      <c r="D557" s="8" t="s">
        <v>561</v>
      </c>
      <c r="E557" s="9" t="s">
        <v>557</v>
      </c>
      <c r="F557" s="15" t="s">
        <v>558</v>
      </c>
      <c r="G557" s="49" t="s">
        <v>26</v>
      </c>
      <c r="H557" s="14" t="s">
        <v>535</v>
      </c>
      <c r="I557" s="12" t="s">
        <v>1153</v>
      </c>
      <c r="J557" s="9" t="s">
        <v>1457</v>
      </c>
      <c r="K557" s="60">
        <f t="shared" ref="K557:K558" si="143">15/20</f>
        <v>0.75</v>
      </c>
      <c r="L557" s="60">
        <f>2/2</f>
        <v>1</v>
      </c>
    </row>
    <row r="558" spans="2:12" s="13" customFormat="1" ht="78" hidden="1" customHeight="1" x14ac:dyDescent="0.25">
      <c r="B558" s="111"/>
      <c r="C558" s="7" t="s">
        <v>555</v>
      </c>
      <c r="D558" s="8" t="s">
        <v>561</v>
      </c>
      <c r="E558" s="9" t="s">
        <v>557</v>
      </c>
      <c r="F558" s="15" t="s">
        <v>558</v>
      </c>
      <c r="G558" s="49" t="s">
        <v>26</v>
      </c>
      <c r="H558" s="14" t="s">
        <v>565</v>
      </c>
      <c r="I558" s="12" t="s">
        <v>1153</v>
      </c>
      <c r="J558" s="9" t="s">
        <v>1457</v>
      </c>
      <c r="K558" s="60">
        <f t="shared" si="143"/>
        <v>0.75</v>
      </c>
      <c r="L558" s="60">
        <f>2/2</f>
        <v>1</v>
      </c>
    </row>
    <row r="559" spans="2:12" s="13" customFormat="1" ht="78" hidden="1" customHeight="1" x14ac:dyDescent="0.25">
      <c r="B559" s="111"/>
      <c r="C559" s="7" t="s">
        <v>555</v>
      </c>
      <c r="D559" s="8" t="s">
        <v>561</v>
      </c>
      <c r="E559" s="9" t="s">
        <v>557</v>
      </c>
      <c r="F559" s="15" t="s">
        <v>558</v>
      </c>
      <c r="G559" s="49" t="s">
        <v>74</v>
      </c>
      <c r="H559" s="14" t="s">
        <v>566</v>
      </c>
      <c r="I559" s="12" t="s">
        <v>1153</v>
      </c>
      <c r="J559" s="75" t="s">
        <v>1309</v>
      </c>
      <c r="K559" s="60">
        <f>8/11</f>
        <v>0.72727272727272729</v>
      </c>
      <c r="L559" s="60">
        <f>1/1</f>
        <v>1</v>
      </c>
    </row>
    <row r="560" spans="2:12" s="13" customFormat="1" ht="78" hidden="1" customHeight="1" x14ac:dyDescent="0.25">
      <c r="B560" s="111"/>
      <c r="C560" s="7" t="s">
        <v>555</v>
      </c>
      <c r="D560" s="8" t="s">
        <v>561</v>
      </c>
      <c r="E560" s="9" t="s">
        <v>557</v>
      </c>
      <c r="F560" s="15" t="s">
        <v>558</v>
      </c>
      <c r="G560" s="49" t="s">
        <v>29</v>
      </c>
      <c r="H560" s="14" t="s">
        <v>567</v>
      </c>
      <c r="I560" s="12" t="s">
        <v>1153</v>
      </c>
      <c r="J560" s="9">
        <v>6</v>
      </c>
      <c r="K560" s="60">
        <f>5/6</f>
        <v>0.83333333333333337</v>
      </c>
      <c r="L560" s="60">
        <f>1/1</f>
        <v>1</v>
      </c>
    </row>
    <row r="561" spans="2:12" s="13" customFormat="1" ht="78" hidden="1" customHeight="1" x14ac:dyDescent="0.25">
      <c r="B561" s="111"/>
      <c r="C561" s="7" t="s">
        <v>555</v>
      </c>
      <c r="D561" s="8" t="s">
        <v>561</v>
      </c>
      <c r="E561" s="9" t="s">
        <v>557</v>
      </c>
      <c r="F561" s="15" t="s">
        <v>558</v>
      </c>
      <c r="G561" s="49" t="s">
        <v>31</v>
      </c>
      <c r="H561" s="14" t="s">
        <v>494</v>
      </c>
      <c r="I561" s="12" t="s">
        <v>1153</v>
      </c>
      <c r="J561" s="8"/>
      <c r="K561" s="60">
        <f t="shared" ref="K561:K562" si="144">9/12</f>
        <v>0.75</v>
      </c>
      <c r="L561" s="60">
        <f>1/2</f>
        <v>0.5</v>
      </c>
    </row>
    <row r="562" spans="2:12" s="13" customFormat="1" ht="78" hidden="1" customHeight="1" x14ac:dyDescent="0.25">
      <c r="B562" s="111"/>
      <c r="C562" s="7" t="s">
        <v>555</v>
      </c>
      <c r="D562" s="8" t="s">
        <v>561</v>
      </c>
      <c r="E562" s="9" t="s">
        <v>557</v>
      </c>
      <c r="F562" s="15" t="s">
        <v>558</v>
      </c>
      <c r="G562" s="49" t="s">
        <v>31</v>
      </c>
      <c r="H562" s="14" t="s">
        <v>568</v>
      </c>
      <c r="I562" s="12" t="s">
        <v>1156</v>
      </c>
      <c r="J562" s="8" t="s">
        <v>1592</v>
      </c>
      <c r="K562" s="60">
        <f t="shared" si="144"/>
        <v>0.75</v>
      </c>
      <c r="L562" s="60">
        <f>1/2</f>
        <v>0.5</v>
      </c>
    </row>
    <row r="563" spans="2:12" s="13" customFormat="1" ht="78" hidden="1" customHeight="1" x14ac:dyDescent="0.25">
      <c r="B563" s="111"/>
      <c r="C563" s="7" t="s">
        <v>555</v>
      </c>
      <c r="D563" s="8" t="s">
        <v>561</v>
      </c>
      <c r="E563" s="9" t="s">
        <v>557</v>
      </c>
      <c r="F563" s="15" t="s">
        <v>558</v>
      </c>
      <c r="G563" s="49" t="s">
        <v>350</v>
      </c>
      <c r="H563" s="14" t="s">
        <v>569</v>
      </c>
      <c r="I563" s="12" t="s">
        <v>1156</v>
      </c>
      <c r="J563" s="72"/>
      <c r="K563" s="60">
        <f>1/10</f>
        <v>0.1</v>
      </c>
      <c r="L563" s="60">
        <v>0</v>
      </c>
    </row>
    <row r="564" spans="2:12" s="13" customFormat="1" ht="78" hidden="1" customHeight="1" x14ac:dyDescent="0.25">
      <c r="B564" s="111"/>
      <c r="C564" s="7" t="s">
        <v>555</v>
      </c>
      <c r="D564" s="8" t="s">
        <v>561</v>
      </c>
      <c r="E564" s="9" t="s">
        <v>557</v>
      </c>
      <c r="F564" s="15" t="s">
        <v>558</v>
      </c>
      <c r="G564" s="49" t="s">
        <v>33</v>
      </c>
      <c r="H564" s="14" t="s">
        <v>570</v>
      </c>
      <c r="I564" s="12" t="s">
        <v>1153</v>
      </c>
      <c r="J564" s="71" t="s">
        <v>1166</v>
      </c>
      <c r="K564" s="60">
        <f>11/12</f>
        <v>0.91666666666666663</v>
      </c>
      <c r="L564" s="60">
        <f>1/1</f>
        <v>1</v>
      </c>
    </row>
    <row r="565" spans="2:12" s="13" customFormat="1" ht="78" hidden="1" customHeight="1" x14ac:dyDescent="0.25">
      <c r="B565" s="111"/>
      <c r="C565" s="7" t="s">
        <v>555</v>
      </c>
      <c r="D565" s="8" t="s">
        <v>561</v>
      </c>
      <c r="E565" s="9" t="s">
        <v>557</v>
      </c>
      <c r="F565" s="15" t="s">
        <v>558</v>
      </c>
      <c r="G565" s="49" t="s">
        <v>37</v>
      </c>
      <c r="H565" s="14" t="s">
        <v>571</v>
      </c>
      <c r="I565" s="12"/>
      <c r="J565" s="9"/>
      <c r="K565" s="60"/>
      <c r="L565" s="60"/>
    </row>
    <row r="566" spans="2:12" s="13" customFormat="1" ht="141.75" hidden="1" customHeight="1" x14ac:dyDescent="0.25">
      <c r="B566" s="111"/>
      <c r="C566" s="7" t="s">
        <v>555</v>
      </c>
      <c r="D566" s="8" t="s">
        <v>561</v>
      </c>
      <c r="E566" s="9" t="s">
        <v>557</v>
      </c>
      <c r="F566" s="15" t="s">
        <v>558</v>
      </c>
      <c r="G566" s="49" t="s">
        <v>181</v>
      </c>
      <c r="H566" s="14" t="s">
        <v>572</v>
      </c>
      <c r="I566" s="12" t="s">
        <v>1153</v>
      </c>
      <c r="J566" s="67" t="s">
        <v>1484</v>
      </c>
      <c r="K566" s="60">
        <f>11/16</f>
        <v>0.6875</v>
      </c>
      <c r="L566" s="60">
        <f>1/1</f>
        <v>1</v>
      </c>
    </row>
    <row r="567" spans="2:12" s="13" customFormat="1" ht="78" hidden="1" customHeight="1" x14ac:dyDescent="0.25">
      <c r="B567" s="111"/>
      <c r="C567" s="7" t="s">
        <v>555</v>
      </c>
      <c r="D567" s="8" t="s">
        <v>561</v>
      </c>
      <c r="E567" s="9" t="s">
        <v>557</v>
      </c>
      <c r="F567" s="15" t="s">
        <v>558</v>
      </c>
      <c r="G567" s="49" t="s">
        <v>42</v>
      </c>
      <c r="H567" s="14" t="s">
        <v>520</v>
      </c>
      <c r="I567" s="12" t="s">
        <v>1153</v>
      </c>
      <c r="J567" s="71" t="s">
        <v>1572</v>
      </c>
      <c r="K567" s="60">
        <v>1</v>
      </c>
      <c r="L567" s="60">
        <f>1/1</f>
        <v>1</v>
      </c>
    </row>
    <row r="568" spans="2:12" s="13" customFormat="1" ht="78" hidden="1" customHeight="1" x14ac:dyDescent="0.25">
      <c r="B568" s="111"/>
      <c r="C568" s="7" t="s">
        <v>555</v>
      </c>
      <c r="D568" s="8" t="s">
        <v>561</v>
      </c>
      <c r="E568" s="9" t="s">
        <v>557</v>
      </c>
      <c r="F568" s="15" t="s">
        <v>558</v>
      </c>
      <c r="G568" s="49" t="s">
        <v>44</v>
      </c>
      <c r="H568" s="14" t="s">
        <v>521</v>
      </c>
      <c r="I568" s="12" t="s">
        <v>1153</v>
      </c>
      <c r="J568" s="9" t="s">
        <v>1405</v>
      </c>
      <c r="K568" s="60">
        <f t="shared" ref="K568:K570" si="145">8/25</f>
        <v>0.32</v>
      </c>
      <c r="L568" s="60">
        <v>0</v>
      </c>
    </row>
    <row r="569" spans="2:12" s="13" customFormat="1" ht="78" hidden="1" customHeight="1" x14ac:dyDescent="0.25">
      <c r="B569" s="111"/>
      <c r="C569" s="7" t="s">
        <v>555</v>
      </c>
      <c r="D569" s="8" t="s">
        <v>561</v>
      </c>
      <c r="E569" s="9" t="s">
        <v>557</v>
      </c>
      <c r="F569" s="15" t="s">
        <v>558</v>
      </c>
      <c r="G569" s="49" t="s">
        <v>44</v>
      </c>
      <c r="H569" s="14" t="s">
        <v>511</v>
      </c>
      <c r="I569" s="12" t="s">
        <v>1156</v>
      </c>
      <c r="J569" s="9" t="s">
        <v>1395</v>
      </c>
      <c r="K569" s="60">
        <f t="shared" si="145"/>
        <v>0.32</v>
      </c>
      <c r="L569" s="60">
        <v>0</v>
      </c>
    </row>
    <row r="570" spans="2:12" s="13" customFormat="1" ht="78" hidden="1" customHeight="1" x14ac:dyDescent="0.25">
      <c r="B570" s="111"/>
      <c r="C570" s="7" t="s">
        <v>555</v>
      </c>
      <c r="D570" s="8" t="s">
        <v>561</v>
      </c>
      <c r="E570" s="9" t="s">
        <v>557</v>
      </c>
      <c r="F570" s="15" t="s">
        <v>558</v>
      </c>
      <c r="G570" s="49" t="s">
        <v>44</v>
      </c>
      <c r="H570" s="14" t="s">
        <v>402</v>
      </c>
      <c r="I570" s="12" t="s">
        <v>1156</v>
      </c>
      <c r="J570" s="9" t="s">
        <v>1395</v>
      </c>
      <c r="K570" s="60">
        <f t="shared" si="145"/>
        <v>0.32</v>
      </c>
      <c r="L570" s="60">
        <v>0</v>
      </c>
    </row>
    <row r="571" spans="2:12" s="13" customFormat="1" ht="78" hidden="1" customHeight="1" x14ac:dyDescent="0.25">
      <c r="B571" s="111"/>
      <c r="C571" s="7" t="s">
        <v>555</v>
      </c>
      <c r="D571" s="8" t="s">
        <v>561</v>
      </c>
      <c r="E571" s="9" t="s">
        <v>557</v>
      </c>
      <c r="F571" s="15" t="s">
        <v>558</v>
      </c>
      <c r="G571" s="49" t="s">
        <v>85</v>
      </c>
      <c r="H571" s="14" t="s">
        <v>573</v>
      </c>
      <c r="I571" s="12" t="s">
        <v>1153</v>
      </c>
      <c r="J571" s="9" t="s">
        <v>1635</v>
      </c>
      <c r="K571" s="60">
        <f>8/9</f>
        <v>0.88888888888888884</v>
      </c>
      <c r="L571" s="60">
        <f>1/1</f>
        <v>1</v>
      </c>
    </row>
    <row r="572" spans="2:12" s="13" customFormat="1" ht="78" hidden="1" customHeight="1" x14ac:dyDescent="0.25">
      <c r="B572" s="111"/>
      <c r="C572" s="7" t="s">
        <v>555</v>
      </c>
      <c r="D572" s="8" t="s">
        <v>561</v>
      </c>
      <c r="E572" s="9" t="s">
        <v>557</v>
      </c>
      <c r="F572" s="15" t="s">
        <v>558</v>
      </c>
      <c r="G572" s="49" t="s">
        <v>46</v>
      </c>
      <c r="H572" s="14" t="s">
        <v>574</v>
      </c>
      <c r="I572" s="12" t="s">
        <v>1156</v>
      </c>
      <c r="J572" s="71" t="s">
        <v>1695</v>
      </c>
      <c r="K572" s="60">
        <f>3/15</f>
        <v>0.2</v>
      </c>
      <c r="L572" s="60">
        <v>0</v>
      </c>
    </row>
    <row r="573" spans="2:12" s="13" customFormat="1" ht="78" hidden="1" customHeight="1" x14ac:dyDescent="0.25">
      <c r="B573" s="111"/>
      <c r="C573" s="7" t="s">
        <v>555</v>
      </c>
      <c r="D573" s="8" t="s">
        <v>561</v>
      </c>
      <c r="E573" s="9" t="s">
        <v>557</v>
      </c>
      <c r="F573" s="15" t="s">
        <v>558</v>
      </c>
      <c r="G573" s="49" t="s">
        <v>49</v>
      </c>
      <c r="H573" s="14" t="s">
        <v>575</v>
      </c>
      <c r="I573" s="12" t="s">
        <v>1153</v>
      </c>
      <c r="J573" s="71" t="s">
        <v>1261</v>
      </c>
      <c r="K573" s="60">
        <f>3/13</f>
        <v>0.23076923076923078</v>
      </c>
      <c r="L573" s="60">
        <f>1/1</f>
        <v>1</v>
      </c>
    </row>
    <row r="574" spans="2:12" s="13" customFormat="1" ht="78" hidden="1" customHeight="1" x14ac:dyDescent="0.25">
      <c r="B574" s="111"/>
      <c r="C574" s="7" t="s">
        <v>555</v>
      </c>
      <c r="D574" s="8" t="s">
        <v>561</v>
      </c>
      <c r="E574" s="9" t="s">
        <v>557</v>
      </c>
      <c r="F574" s="15" t="s">
        <v>558</v>
      </c>
      <c r="G574" s="49" t="s">
        <v>52</v>
      </c>
      <c r="H574" s="14" t="s">
        <v>576</v>
      </c>
      <c r="I574" s="12" t="s">
        <v>1153</v>
      </c>
      <c r="J574" s="71" t="s">
        <v>1816</v>
      </c>
      <c r="K574" s="60">
        <f>8/10</f>
        <v>0.8</v>
      </c>
      <c r="L574" s="60">
        <f>1/1</f>
        <v>1</v>
      </c>
    </row>
    <row r="575" spans="2:12" s="13" customFormat="1" ht="78" hidden="1" customHeight="1" x14ac:dyDescent="0.25">
      <c r="B575" s="111"/>
      <c r="C575" s="7" t="s">
        <v>555</v>
      </c>
      <c r="D575" s="8" t="s">
        <v>561</v>
      </c>
      <c r="E575" s="9" t="s">
        <v>557</v>
      </c>
      <c r="F575" s="15" t="s">
        <v>558</v>
      </c>
      <c r="G575" s="49" t="s">
        <v>54</v>
      </c>
      <c r="H575" s="14" t="s">
        <v>577</v>
      </c>
      <c r="I575" s="12" t="s">
        <v>1153</v>
      </c>
      <c r="J575" s="9" t="s">
        <v>1240</v>
      </c>
      <c r="K575" s="60">
        <f t="shared" ref="K575:K577" si="146">13/20</f>
        <v>0.65</v>
      </c>
      <c r="L575" s="60">
        <f>2/3</f>
        <v>0.66666666666666663</v>
      </c>
    </row>
    <row r="576" spans="2:12" s="13" customFormat="1" ht="78" hidden="1" customHeight="1" x14ac:dyDescent="0.25">
      <c r="B576" s="111"/>
      <c r="C576" s="7" t="s">
        <v>555</v>
      </c>
      <c r="D576" s="8" t="s">
        <v>561</v>
      </c>
      <c r="E576" s="9" t="s">
        <v>557</v>
      </c>
      <c r="F576" s="15" t="s">
        <v>558</v>
      </c>
      <c r="G576" s="49" t="s">
        <v>54</v>
      </c>
      <c r="H576" s="14" t="s">
        <v>578</v>
      </c>
      <c r="I576" s="12" t="s">
        <v>1153</v>
      </c>
      <c r="J576" s="9" t="s">
        <v>1250</v>
      </c>
      <c r="K576" s="60">
        <f t="shared" si="146"/>
        <v>0.65</v>
      </c>
      <c r="L576" s="60">
        <f t="shared" ref="L576:L577" si="147">2/3</f>
        <v>0.66666666666666663</v>
      </c>
    </row>
    <row r="577" spans="2:12" s="13" customFormat="1" ht="78" hidden="1" customHeight="1" x14ac:dyDescent="0.25">
      <c r="B577" s="111"/>
      <c r="C577" s="7" t="s">
        <v>555</v>
      </c>
      <c r="D577" s="8" t="s">
        <v>561</v>
      </c>
      <c r="E577" s="9" t="s">
        <v>557</v>
      </c>
      <c r="F577" s="15" t="s">
        <v>558</v>
      </c>
      <c r="G577" s="49" t="s">
        <v>54</v>
      </c>
      <c r="H577" s="14" t="s">
        <v>579</v>
      </c>
      <c r="I577" s="12" t="s">
        <v>1156</v>
      </c>
      <c r="J577" s="9" t="s">
        <v>1251</v>
      </c>
      <c r="K577" s="60">
        <f t="shared" si="146"/>
        <v>0.65</v>
      </c>
      <c r="L577" s="60">
        <f t="shared" si="147"/>
        <v>0.66666666666666663</v>
      </c>
    </row>
    <row r="578" spans="2:12" s="13" customFormat="1" ht="78" hidden="1" customHeight="1" x14ac:dyDescent="0.25">
      <c r="B578" s="111"/>
      <c r="C578" s="7" t="s">
        <v>580</v>
      </c>
      <c r="D578" s="8"/>
      <c r="E578" s="9" t="s">
        <v>581</v>
      </c>
      <c r="F578" s="15" t="s">
        <v>582</v>
      </c>
      <c r="G578" s="49" t="s">
        <v>9</v>
      </c>
      <c r="H578" s="14" t="s">
        <v>583</v>
      </c>
      <c r="I578" s="12" t="s">
        <v>1153</v>
      </c>
      <c r="J578" s="25" t="s">
        <v>1773</v>
      </c>
      <c r="K578" s="60">
        <f t="shared" ref="K578:K579" si="148">15/20</f>
        <v>0.75</v>
      </c>
      <c r="L578" s="60">
        <f>2/2</f>
        <v>1</v>
      </c>
    </row>
    <row r="579" spans="2:12" s="13" customFormat="1" ht="78" hidden="1" customHeight="1" x14ac:dyDescent="0.25">
      <c r="B579" s="111"/>
      <c r="C579" s="7" t="s">
        <v>580</v>
      </c>
      <c r="D579" s="8"/>
      <c r="E579" s="9" t="s">
        <v>581</v>
      </c>
      <c r="F579" s="15" t="s">
        <v>582</v>
      </c>
      <c r="G579" s="49" t="s">
        <v>9</v>
      </c>
      <c r="H579" s="11" t="s">
        <v>584</v>
      </c>
      <c r="I579" s="12" t="s">
        <v>1153</v>
      </c>
      <c r="J579" s="25" t="s">
        <v>1774</v>
      </c>
      <c r="K579" s="60">
        <f t="shared" si="148"/>
        <v>0.75</v>
      </c>
      <c r="L579" s="60">
        <f>2/2</f>
        <v>1</v>
      </c>
    </row>
    <row r="580" spans="2:12" s="13" customFormat="1" ht="78" hidden="1" customHeight="1" x14ac:dyDescent="0.25">
      <c r="B580" s="111"/>
      <c r="C580" s="7" t="s">
        <v>580</v>
      </c>
      <c r="D580" s="8"/>
      <c r="E580" s="9" t="s">
        <v>581</v>
      </c>
      <c r="F580" s="15" t="s">
        <v>582</v>
      </c>
      <c r="G580" s="49" t="s">
        <v>63</v>
      </c>
      <c r="H580" s="14" t="s">
        <v>585</v>
      </c>
      <c r="I580" s="12" t="s">
        <v>1153</v>
      </c>
      <c r="J580" s="71" t="s">
        <v>1283</v>
      </c>
      <c r="K580" s="60">
        <f>7/12</f>
        <v>0.58333333333333337</v>
      </c>
      <c r="L580" s="60">
        <f>1/1</f>
        <v>1</v>
      </c>
    </row>
    <row r="581" spans="2:12" s="13" customFormat="1" ht="98.25" hidden="1" customHeight="1" x14ac:dyDescent="0.25">
      <c r="B581" s="111"/>
      <c r="C581" s="7" t="s">
        <v>580</v>
      </c>
      <c r="D581" s="8"/>
      <c r="E581" s="9" t="s">
        <v>581</v>
      </c>
      <c r="F581" s="15" t="s">
        <v>582</v>
      </c>
      <c r="G581" s="49" t="s">
        <v>20</v>
      </c>
      <c r="H581" s="14" t="s">
        <v>586</v>
      </c>
      <c r="I581" s="12" t="s">
        <v>1153</v>
      </c>
      <c r="J581" s="74" t="s">
        <v>1613</v>
      </c>
      <c r="K581" s="60">
        <f>3/10</f>
        <v>0.3</v>
      </c>
      <c r="L581" s="60">
        <f>1/1</f>
        <v>1</v>
      </c>
    </row>
    <row r="582" spans="2:12" s="13" customFormat="1" ht="78" hidden="1" customHeight="1" x14ac:dyDescent="0.25">
      <c r="B582" s="111"/>
      <c r="C582" s="7" t="s">
        <v>580</v>
      </c>
      <c r="D582" s="8"/>
      <c r="E582" s="9" t="s">
        <v>581</v>
      </c>
      <c r="F582" s="15" t="s">
        <v>582</v>
      </c>
      <c r="G582" s="49" t="s">
        <v>23</v>
      </c>
      <c r="H582" s="14" t="s">
        <v>587</v>
      </c>
      <c r="I582" s="12" t="s">
        <v>1156</v>
      </c>
      <c r="J582" s="71" t="s">
        <v>587</v>
      </c>
      <c r="K582" s="60">
        <f t="shared" ref="K582:K584" si="149">20/25</f>
        <v>0.8</v>
      </c>
      <c r="L582" s="60">
        <f>2/3</f>
        <v>0.66666666666666663</v>
      </c>
    </row>
    <row r="583" spans="2:12" s="13" customFormat="1" ht="78" hidden="1" customHeight="1" x14ac:dyDescent="0.25">
      <c r="B583" s="111"/>
      <c r="C583" s="7" t="s">
        <v>580</v>
      </c>
      <c r="D583" s="8"/>
      <c r="E583" s="9" t="s">
        <v>581</v>
      </c>
      <c r="F583" s="15" t="s">
        <v>582</v>
      </c>
      <c r="G583" s="49" t="s">
        <v>23</v>
      </c>
      <c r="H583" s="14" t="s">
        <v>588</v>
      </c>
      <c r="I583" s="12" t="s">
        <v>1153</v>
      </c>
      <c r="J583" s="71" t="s">
        <v>1730</v>
      </c>
      <c r="K583" s="60">
        <f t="shared" si="149"/>
        <v>0.8</v>
      </c>
      <c r="L583" s="60">
        <f t="shared" ref="L583:L584" si="150">2/3</f>
        <v>0.66666666666666663</v>
      </c>
    </row>
    <row r="584" spans="2:12" s="13" customFormat="1" ht="78" hidden="1" customHeight="1" x14ac:dyDescent="0.25">
      <c r="B584" s="111"/>
      <c r="C584" s="7" t="s">
        <v>580</v>
      </c>
      <c r="D584" s="8"/>
      <c r="E584" s="9" t="s">
        <v>581</v>
      </c>
      <c r="F584" s="15" t="s">
        <v>582</v>
      </c>
      <c r="G584" s="49" t="s">
        <v>23</v>
      </c>
      <c r="H584" s="14" t="s">
        <v>589</v>
      </c>
      <c r="I584" s="12" t="s">
        <v>1153</v>
      </c>
      <c r="J584" s="71" t="s">
        <v>1731</v>
      </c>
      <c r="K584" s="60">
        <f t="shared" si="149"/>
        <v>0.8</v>
      </c>
      <c r="L584" s="60">
        <f t="shared" si="150"/>
        <v>0.66666666666666663</v>
      </c>
    </row>
    <row r="585" spans="2:12" s="13" customFormat="1" ht="78" hidden="1" customHeight="1" x14ac:dyDescent="0.25">
      <c r="B585" s="111"/>
      <c r="C585" s="7" t="s">
        <v>580</v>
      </c>
      <c r="D585" s="8"/>
      <c r="E585" s="9" t="s">
        <v>581</v>
      </c>
      <c r="F585" s="15" t="s">
        <v>582</v>
      </c>
      <c r="G585" s="49" t="s">
        <v>68</v>
      </c>
      <c r="H585" s="14" t="s">
        <v>564</v>
      </c>
      <c r="I585" s="12" t="s">
        <v>1153</v>
      </c>
      <c r="J585" s="9">
        <v>7</v>
      </c>
      <c r="K585" s="60">
        <f>8/10</f>
        <v>0.8</v>
      </c>
      <c r="L585" s="60">
        <f>1/1</f>
        <v>1</v>
      </c>
    </row>
    <row r="586" spans="2:12" s="13" customFormat="1" ht="78" hidden="1" customHeight="1" x14ac:dyDescent="0.25">
      <c r="B586" s="111"/>
      <c r="C586" s="7" t="s">
        <v>580</v>
      </c>
      <c r="D586" s="8"/>
      <c r="E586" s="9" t="s">
        <v>581</v>
      </c>
      <c r="F586" s="15" t="s">
        <v>582</v>
      </c>
      <c r="G586" s="49" t="s">
        <v>26</v>
      </c>
      <c r="H586" s="14" t="s">
        <v>590</v>
      </c>
      <c r="I586" s="12" t="s">
        <v>1153</v>
      </c>
      <c r="J586" s="9" t="s">
        <v>1458</v>
      </c>
      <c r="K586" s="60">
        <f>15/20</f>
        <v>0.75</v>
      </c>
      <c r="L586" s="60">
        <f>1/1</f>
        <v>1</v>
      </c>
    </row>
    <row r="587" spans="2:12" s="13" customFormat="1" ht="78" hidden="1" customHeight="1" x14ac:dyDescent="0.25">
      <c r="B587" s="111"/>
      <c r="C587" s="7" t="s">
        <v>580</v>
      </c>
      <c r="D587" s="8"/>
      <c r="E587" s="9" t="s">
        <v>581</v>
      </c>
      <c r="F587" s="15" t="s">
        <v>582</v>
      </c>
      <c r="G587" s="49" t="s">
        <v>74</v>
      </c>
      <c r="H587" s="14" t="s">
        <v>591</v>
      </c>
      <c r="I587" s="12" t="s">
        <v>1153</v>
      </c>
      <c r="J587" s="75" t="s">
        <v>1310</v>
      </c>
      <c r="K587" s="60">
        <f>8/11</f>
        <v>0.72727272727272729</v>
      </c>
      <c r="L587" s="60">
        <f>1/1</f>
        <v>1</v>
      </c>
    </row>
    <row r="588" spans="2:12" s="13" customFormat="1" ht="78" hidden="1" customHeight="1" x14ac:dyDescent="0.25">
      <c r="B588" s="111"/>
      <c r="C588" s="7" t="s">
        <v>580</v>
      </c>
      <c r="D588" s="8"/>
      <c r="E588" s="9" t="s">
        <v>581</v>
      </c>
      <c r="F588" s="15" t="s">
        <v>582</v>
      </c>
      <c r="G588" s="49" t="s">
        <v>29</v>
      </c>
      <c r="H588" s="14" t="s">
        <v>567</v>
      </c>
      <c r="I588" s="12" t="s">
        <v>1153</v>
      </c>
      <c r="J588" s="9" t="s">
        <v>1524</v>
      </c>
      <c r="K588" s="60">
        <f>5/6</f>
        <v>0.83333333333333337</v>
      </c>
      <c r="L588" s="60">
        <f>1/1</f>
        <v>1</v>
      </c>
    </row>
    <row r="589" spans="2:12" s="13" customFormat="1" ht="78" hidden="1" customHeight="1" x14ac:dyDescent="0.25">
      <c r="B589" s="111"/>
      <c r="C589" s="7" t="s">
        <v>580</v>
      </c>
      <c r="D589" s="8"/>
      <c r="E589" s="9" t="s">
        <v>581</v>
      </c>
      <c r="F589" s="15" t="s">
        <v>582</v>
      </c>
      <c r="G589" s="49" t="s">
        <v>31</v>
      </c>
      <c r="H589" s="14" t="s">
        <v>357</v>
      </c>
      <c r="I589" s="12" t="s">
        <v>1153</v>
      </c>
      <c r="J589" s="8"/>
      <c r="K589" s="60">
        <f>9/12</f>
        <v>0.75</v>
      </c>
      <c r="L589" s="60">
        <f>1/1</f>
        <v>1</v>
      </c>
    </row>
    <row r="590" spans="2:12" s="13" customFormat="1" ht="78" hidden="1" customHeight="1" x14ac:dyDescent="0.25">
      <c r="B590" s="111"/>
      <c r="C590" s="7" t="s">
        <v>580</v>
      </c>
      <c r="D590" s="8"/>
      <c r="E590" s="9" t="s">
        <v>581</v>
      </c>
      <c r="F590" s="15" t="s">
        <v>582</v>
      </c>
      <c r="G590" s="49" t="s">
        <v>350</v>
      </c>
      <c r="H590" s="14" t="s">
        <v>592</v>
      </c>
      <c r="I590" s="12" t="s">
        <v>1156</v>
      </c>
      <c r="J590" s="72"/>
      <c r="K590" s="60">
        <f>1/10</f>
        <v>0.1</v>
      </c>
      <c r="L590" s="60">
        <v>0</v>
      </c>
    </row>
    <row r="591" spans="2:12" s="13" customFormat="1" ht="78" hidden="1" customHeight="1" x14ac:dyDescent="0.25">
      <c r="B591" s="111"/>
      <c r="C591" s="7" t="s">
        <v>580</v>
      </c>
      <c r="D591" s="8"/>
      <c r="E591" s="9" t="s">
        <v>581</v>
      </c>
      <c r="F591" s="15" t="s">
        <v>582</v>
      </c>
      <c r="G591" s="49" t="s">
        <v>33</v>
      </c>
      <c r="H591" s="14" t="s">
        <v>593</v>
      </c>
      <c r="I591" s="12" t="s">
        <v>1153</v>
      </c>
      <c r="J591" s="71" t="s">
        <v>1166</v>
      </c>
      <c r="K591" s="60">
        <f>11/12</f>
        <v>0.91666666666666663</v>
      </c>
      <c r="L591" s="60">
        <f>1/1</f>
        <v>1</v>
      </c>
    </row>
    <row r="592" spans="2:12" s="13" customFormat="1" ht="78" hidden="1" customHeight="1" x14ac:dyDescent="0.25">
      <c r="B592" s="111"/>
      <c r="C592" s="7" t="s">
        <v>580</v>
      </c>
      <c r="D592" s="8"/>
      <c r="E592" s="9" t="s">
        <v>581</v>
      </c>
      <c r="F592" s="15" t="s">
        <v>582</v>
      </c>
      <c r="G592" s="49" t="s">
        <v>37</v>
      </c>
      <c r="H592" s="14" t="s">
        <v>594</v>
      </c>
      <c r="I592" s="12" t="s">
        <v>1156</v>
      </c>
      <c r="J592" s="9"/>
      <c r="K592" s="60">
        <f>2/4</f>
        <v>0.5</v>
      </c>
      <c r="L592" s="60">
        <v>0</v>
      </c>
    </row>
    <row r="593" spans="2:12" s="13" customFormat="1" ht="78" hidden="1" customHeight="1" x14ac:dyDescent="0.25">
      <c r="B593" s="111"/>
      <c r="C593" s="7" t="s">
        <v>580</v>
      </c>
      <c r="D593" s="8"/>
      <c r="E593" s="9" t="s">
        <v>581</v>
      </c>
      <c r="F593" s="15" t="s">
        <v>582</v>
      </c>
      <c r="G593" s="49" t="s">
        <v>181</v>
      </c>
      <c r="H593" s="14" t="s">
        <v>595</v>
      </c>
      <c r="I593" s="12" t="s">
        <v>1153</v>
      </c>
      <c r="J593" s="9" t="s">
        <v>1485</v>
      </c>
      <c r="K593" s="60">
        <f>11/16</f>
        <v>0.6875</v>
      </c>
      <c r="L593" s="60">
        <f>1/1</f>
        <v>1</v>
      </c>
    </row>
    <row r="594" spans="2:12" s="13" customFormat="1" ht="78" hidden="1" customHeight="1" x14ac:dyDescent="0.25">
      <c r="B594" s="111"/>
      <c r="C594" s="7" t="s">
        <v>580</v>
      </c>
      <c r="D594" s="8"/>
      <c r="E594" s="9" t="s">
        <v>581</v>
      </c>
      <c r="F594" s="15" t="s">
        <v>582</v>
      </c>
      <c r="G594" s="49" t="s">
        <v>56</v>
      </c>
      <c r="H594" s="14" t="s">
        <v>596</v>
      </c>
      <c r="I594" s="12" t="s">
        <v>1156</v>
      </c>
      <c r="J594" s="8">
        <v>0</v>
      </c>
      <c r="K594" s="60">
        <f>3/9</f>
        <v>0.33333333333333331</v>
      </c>
      <c r="L594" s="60">
        <v>0</v>
      </c>
    </row>
    <row r="595" spans="2:12" s="13" customFormat="1" ht="78" hidden="1" customHeight="1" x14ac:dyDescent="0.25">
      <c r="B595" s="111"/>
      <c r="C595" s="7" t="s">
        <v>580</v>
      </c>
      <c r="D595" s="8"/>
      <c r="E595" s="9" t="s">
        <v>581</v>
      </c>
      <c r="F595" s="15" t="s">
        <v>582</v>
      </c>
      <c r="G595" s="49" t="s">
        <v>42</v>
      </c>
      <c r="H595" s="14" t="s">
        <v>597</v>
      </c>
      <c r="I595" s="12" t="s">
        <v>1153</v>
      </c>
      <c r="J595" s="71" t="s">
        <v>1573</v>
      </c>
      <c r="K595" s="60">
        <v>1</v>
      </c>
      <c r="L595" s="60">
        <f>1/1</f>
        <v>1</v>
      </c>
    </row>
    <row r="596" spans="2:12" s="13" customFormat="1" ht="78" hidden="1" customHeight="1" x14ac:dyDescent="0.25">
      <c r="B596" s="111"/>
      <c r="C596" s="7" t="s">
        <v>580</v>
      </c>
      <c r="D596" s="8"/>
      <c r="E596" s="9" t="s">
        <v>581</v>
      </c>
      <c r="F596" s="15" t="s">
        <v>582</v>
      </c>
      <c r="G596" s="49" t="s">
        <v>44</v>
      </c>
      <c r="H596" s="14" t="s">
        <v>587</v>
      </c>
      <c r="I596" s="12" t="s">
        <v>1153</v>
      </c>
      <c r="J596" s="9" t="s">
        <v>1406</v>
      </c>
      <c r="K596" s="60">
        <f t="shared" ref="K596:K598" si="151">8/25</f>
        <v>0.32</v>
      </c>
      <c r="L596" s="60">
        <f>2/3</f>
        <v>0.66666666666666663</v>
      </c>
    </row>
    <row r="597" spans="2:12" s="13" customFormat="1" ht="78" hidden="1" customHeight="1" x14ac:dyDescent="0.25">
      <c r="B597" s="111"/>
      <c r="C597" s="7" t="s">
        <v>580</v>
      </c>
      <c r="D597" s="8"/>
      <c r="E597" s="9" t="s">
        <v>581</v>
      </c>
      <c r="F597" s="15" t="s">
        <v>582</v>
      </c>
      <c r="G597" s="49" t="s">
        <v>44</v>
      </c>
      <c r="H597" s="14" t="s">
        <v>588</v>
      </c>
      <c r="I597" s="12" t="s">
        <v>1153</v>
      </c>
      <c r="J597" s="9" t="s">
        <v>1407</v>
      </c>
      <c r="K597" s="60">
        <f t="shared" si="151"/>
        <v>0.32</v>
      </c>
      <c r="L597" s="60">
        <f t="shared" ref="L597:L598" si="152">2/3</f>
        <v>0.66666666666666663</v>
      </c>
    </row>
    <row r="598" spans="2:12" s="13" customFormat="1" ht="78" hidden="1" customHeight="1" x14ac:dyDescent="0.25">
      <c r="B598" s="111"/>
      <c r="C598" s="7" t="s">
        <v>580</v>
      </c>
      <c r="D598" s="8"/>
      <c r="E598" s="9" t="s">
        <v>581</v>
      </c>
      <c r="F598" s="15" t="s">
        <v>582</v>
      </c>
      <c r="G598" s="49" t="s">
        <v>44</v>
      </c>
      <c r="H598" s="14" t="s">
        <v>589</v>
      </c>
      <c r="I598" s="12" t="s">
        <v>1156</v>
      </c>
      <c r="J598" s="9" t="s">
        <v>1408</v>
      </c>
      <c r="K598" s="60">
        <f t="shared" si="151"/>
        <v>0.32</v>
      </c>
      <c r="L598" s="60">
        <f t="shared" si="152"/>
        <v>0.66666666666666663</v>
      </c>
    </row>
    <row r="599" spans="2:12" s="13" customFormat="1" ht="129.75" hidden="1" customHeight="1" x14ac:dyDescent="0.25">
      <c r="B599" s="111"/>
      <c r="C599" s="7" t="s">
        <v>580</v>
      </c>
      <c r="D599" s="8"/>
      <c r="E599" s="9" t="s">
        <v>581</v>
      </c>
      <c r="F599" s="15" t="s">
        <v>582</v>
      </c>
      <c r="G599" s="49" t="s">
        <v>85</v>
      </c>
      <c r="H599" s="14" t="s">
        <v>598</v>
      </c>
      <c r="I599" s="12" t="s">
        <v>1153</v>
      </c>
      <c r="J599" s="9" t="s">
        <v>1636</v>
      </c>
      <c r="K599" s="60">
        <f>8/9</f>
        <v>0.88888888888888884</v>
      </c>
      <c r="L599" s="60">
        <f>1/1</f>
        <v>1</v>
      </c>
    </row>
    <row r="600" spans="2:12" s="13" customFormat="1" ht="78" hidden="1" customHeight="1" x14ac:dyDescent="0.25">
      <c r="B600" s="111"/>
      <c r="C600" s="7" t="s">
        <v>580</v>
      </c>
      <c r="D600" s="8"/>
      <c r="E600" s="9" t="s">
        <v>581</v>
      </c>
      <c r="F600" s="15" t="s">
        <v>582</v>
      </c>
      <c r="G600" s="49" t="s">
        <v>46</v>
      </c>
      <c r="H600" s="14" t="s">
        <v>599</v>
      </c>
      <c r="I600" s="12" t="s">
        <v>1156</v>
      </c>
      <c r="J600" s="71"/>
      <c r="K600" s="60">
        <f>3/15</f>
        <v>0.2</v>
      </c>
      <c r="L600" s="60">
        <v>0</v>
      </c>
    </row>
    <row r="601" spans="2:12" s="13" customFormat="1" ht="78" hidden="1" customHeight="1" x14ac:dyDescent="0.25">
      <c r="B601" s="111"/>
      <c r="C601" s="7" t="s">
        <v>580</v>
      </c>
      <c r="D601" s="8"/>
      <c r="E601" s="9" t="s">
        <v>581</v>
      </c>
      <c r="F601" s="15" t="s">
        <v>582</v>
      </c>
      <c r="G601" s="49" t="s">
        <v>49</v>
      </c>
      <c r="H601" s="14" t="s">
        <v>600</v>
      </c>
      <c r="I601" s="12" t="s">
        <v>1153</v>
      </c>
      <c r="J601" s="71" t="s">
        <v>1262</v>
      </c>
      <c r="K601" s="60">
        <f>3/13</f>
        <v>0.23076923076923078</v>
      </c>
      <c r="L601" s="60">
        <f>1/1</f>
        <v>1</v>
      </c>
    </row>
    <row r="602" spans="2:12" s="13" customFormat="1" ht="78" hidden="1" customHeight="1" x14ac:dyDescent="0.25">
      <c r="B602" s="111"/>
      <c r="C602" s="7" t="s">
        <v>580</v>
      </c>
      <c r="D602" s="8"/>
      <c r="E602" s="9" t="s">
        <v>581</v>
      </c>
      <c r="F602" s="15" t="s">
        <v>582</v>
      </c>
      <c r="G602" s="49" t="s">
        <v>52</v>
      </c>
      <c r="H602" s="14" t="s">
        <v>601</v>
      </c>
      <c r="I602" s="12" t="s">
        <v>1153</v>
      </c>
      <c r="J602" s="71" t="s">
        <v>1817</v>
      </c>
      <c r="K602" s="60">
        <f>8/10</f>
        <v>0.8</v>
      </c>
      <c r="L602" s="60">
        <f>1/1</f>
        <v>1</v>
      </c>
    </row>
    <row r="603" spans="2:12" s="13" customFormat="1" ht="78" hidden="1" customHeight="1" x14ac:dyDescent="0.25">
      <c r="B603" s="111"/>
      <c r="C603" s="7" t="s">
        <v>580</v>
      </c>
      <c r="D603" s="8"/>
      <c r="E603" s="9" t="s">
        <v>581</v>
      </c>
      <c r="F603" s="15" t="s">
        <v>582</v>
      </c>
      <c r="G603" s="49" t="s">
        <v>602</v>
      </c>
      <c r="H603" s="14" t="s">
        <v>603</v>
      </c>
      <c r="I603" s="12" t="s">
        <v>1153</v>
      </c>
      <c r="J603" s="9" t="s">
        <v>1240</v>
      </c>
      <c r="K603" s="60">
        <f t="shared" ref="K603:K605" si="153">13/20</f>
        <v>0.65</v>
      </c>
      <c r="L603" s="60">
        <f t="shared" ref="L603:L605" si="154">2/3</f>
        <v>0.66666666666666663</v>
      </c>
    </row>
    <row r="604" spans="2:12" s="13" customFormat="1" ht="78" hidden="1" customHeight="1" x14ac:dyDescent="0.25">
      <c r="B604" s="111"/>
      <c r="C604" s="7" t="s">
        <v>580</v>
      </c>
      <c r="D604" s="8"/>
      <c r="E604" s="9" t="s">
        <v>581</v>
      </c>
      <c r="F604" s="15" t="s">
        <v>582</v>
      </c>
      <c r="G604" s="49" t="s">
        <v>602</v>
      </c>
      <c r="H604" s="14" t="s">
        <v>604</v>
      </c>
      <c r="I604" s="12" t="s">
        <v>1156</v>
      </c>
      <c r="J604" s="9" t="s">
        <v>1252</v>
      </c>
      <c r="K604" s="60">
        <f t="shared" si="153"/>
        <v>0.65</v>
      </c>
      <c r="L604" s="60">
        <f t="shared" si="154"/>
        <v>0.66666666666666663</v>
      </c>
    </row>
    <row r="605" spans="2:12" s="13" customFormat="1" ht="78" hidden="1" customHeight="1" x14ac:dyDescent="0.25">
      <c r="B605" s="111"/>
      <c r="C605" s="7" t="s">
        <v>580</v>
      </c>
      <c r="D605" s="8"/>
      <c r="E605" s="9" t="s">
        <v>581</v>
      </c>
      <c r="F605" s="15" t="s">
        <v>582</v>
      </c>
      <c r="G605" s="49" t="s">
        <v>602</v>
      </c>
      <c r="H605" s="14" t="s">
        <v>605</v>
      </c>
      <c r="I605" s="12" t="s">
        <v>1153</v>
      </c>
      <c r="J605" s="9" t="s">
        <v>1253</v>
      </c>
      <c r="K605" s="60">
        <f t="shared" si="153"/>
        <v>0.65</v>
      </c>
      <c r="L605" s="60">
        <f t="shared" si="154"/>
        <v>0.66666666666666663</v>
      </c>
    </row>
    <row r="606" spans="2:12" s="13" customFormat="1" ht="78" hidden="1" customHeight="1" x14ac:dyDescent="0.25">
      <c r="B606" s="111"/>
      <c r="C606" s="7" t="s">
        <v>606</v>
      </c>
      <c r="D606" s="8"/>
      <c r="E606" s="9" t="s">
        <v>607</v>
      </c>
      <c r="F606" s="15" t="s">
        <v>608</v>
      </c>
      <c r="G606" s="49" t="s">
        <v>9</v>
      </c>
      <c r="H606" s="11" t="s">
        <v>609</v>
      </c>
      <c r="I606" s="12" t="s">
        <v>1153</v>
      </c>
      <c r="J606" s="25" t="s">
        <v>1775</v>
      </c>
      <c r="K606" s="60">
        <f>15/20</f>
        <v>0.75</v>
      </c>
      <c r="L606" s="60">
        <f>1/1</f>
        <v>1</v>
      </c>
    </row>
    <row r="607" spans="2:12" s="13" customFormat="1" ht="78" hidden="1" customHeight="1" x14ac:dyDescent="0.25">
      <c r="B607" s="111"/>
      <c r="C607" s="7" t="s">
        <v>606</v>
      </c>
      <c r="D607" s="8"/>
      <c r="E607" s="9" t="s">
        <v>607</v>
      </c>
      <c r="F607" s="15" t="s">
        <v>608</v>
      </c>
      <c r="G607" s="49" t="s">
        <v>63</v>
      </c>
      <c r="H607" s="14" t="s">
        <v>610</v>
      </c>
      <c r="I607" s="12" t="s">
        <v>1153</v>
      </c>
      <c r="J607" s="71" t="s">
        <v>1286</v>
      </c>
      <c r="K607" s="60">
        <f>7/12</f>
        <v>0.58333333333333337</v>
      </c>
      <c r="L607" s="60">
        <f>1/1</f>
        <v>1</v>
      </c>
    </row>
    <row r="608" spans="2:12" s="13" customFormat="1" ht="92.25" hidden="1" customHeight="1" x14ac:dyDescent="0.25">
      <c r="B608" s="111"/>
      <c r="C608" s="7" t="s">
        <v>606</v>
      </c>
      <c r="D608" s="8"/>
      <c r="E608" s="9" t="s">
        <v>607</v>
      </c>
      <c r="F608" s="15" t="s">
        <v>608</v>
      </c>
      <c r="G608" s="49" t="s">
        <v>20</v>
      </c>
      <c r="H608" s="14" t="s">
        <v>611</v>
      </c>
      <c r="I608" s="12" t="s">
        <v>1153</v>
      </c>
      <c r="J608" s="74" t="s">
        <v>1614</v>
      </c>
      <c r="K608" s="60">
        <f>3/10</f>
        <v>0.3</v>
      </c>
      <c r="L608" s="60">
        <f>1/1</f>
        <v>1</v>
      </c>
    </row>
    <row r="609" spans="2:12" s="13" customFormat="1" ht="78" hidden="1" customHeight="1" x14ac:dyDescent="0.25">
      <c r="B609" s="111"/>
      <c r="C609" s="7" t="s">
        <v>606</v>
      </c>
      <c r="D609" s="8"/>
      <c r="E609" s="9" t="s">
        <v>607</v>
      </c>
      <c r="F609" s="15" t="s">
        <v>608</v>
      </c>
      <c r="G609" s="49" t="s">
        <v>23</v>
      </c>
      <c r="H609" s="14" t="s">
        <v>587</v>
      </c>
      <c r="I609" s="12" t="s">
        <v>1156</v>
      </c>
      <c r="J609" s="71" t="s">
        <v>587</v>
      </c>
      <c r="K609" s="60">
        <f t="shared" ref="K609:K611" si="155">20/25</f>
        <v>0.8</v>
      </c>
      <c r="L609" s="60">
        <f t="shared" ref="L609:L611" si="156">2/3</f>
        <v>0.66666666666666663</v>
      </c>
    </row>
    <row r="610" spans="2:12" s="13" customFormat="1" ht="78" hidden="1" customHeight="1" x14ac:dyDescent="0.25">
      <c r="B610" s="111"/>
      <c r="C610" s="7" t="s">
        <v>606</v>
      </c>
      <c r="D610" s="8"/>
      <c r="E610" s="9" t="s">
        <v>607</v>
      </c>
      <c r="F610" s="15" t="s">
        <v>608</v>
      </c>
      <c r="G610" s="49" t="s">
        <v>23</v>
      </c>
      <c r="H610" s="14" t="s">
        <v>588</v>
      </c>
      <c r="I610" s="12" t="s">
        <v>1153</v>
      </c>
      <c r="J610" s="71" t="s">
        <v>1732</v>
      </c>
      <c r="K610" s="60">
        <f t="shared" si="155"/>
        <v>0.8</v>
      </c>
      <c r="L610" s="60">
        <f t="shared" si="156"/>
        <v>0.66666666666666663</v>
      </c>
    </row>
    <row r="611" spans="2:12" s="13" customFormat="1" ht="78" hidden="1" customHeight="1" x14ac:dyDescent="0.25">
      <c r="B611" s="111"/>
      <c r="C611" s="7" t="s">
        <v>606</v>
      </c>
      <c r="D611" s="8"/>
      <c r="E611" s="9" t="s">
        <v>607</v>
      </c>
      <c r="F611" s="15" t="s">
        <v>608</v>
      </c>
      <c r="G611" s="49" t="s">
        <v>23</v>
      </c>
      <c r="H611" s="14" t="s">
        <v>589</v>
      </c>
      <c r="I611" s="12" t="s">
        <v>1153</v>
      </c>
      <c r="J611" s="71" t="s">
        <v>1731</v>
      </c>
      <c r="K611" s="60">
        <f t="shared" si="155"/>
        <v>0.8</v>
      </c>
      <c r="L611" s="60">
        <f t="shared" si="156"/>
        <v>0.66666666666666663</v>
      </c>
    </row>
    <row r="612" spans="2:12" s="13" customFormat="1" ht="78" hidden="1" customHeight="1" x14ac:dyDescent="0.25">
      <c r="B612" s="111"/>
      <c r="C612" s="7" t="s">
        <v>606</v>
      </c>
      <c r="D612" s="8"/>
      <c r="E612" s="9" t="s">
        <v>607</v>
      </c>
      <c r="F612" s="15" t="s">
        <v>608</v>
      </c>
      <c r="G612" s="49" t="s">
        <v>68</v>
      </c>
      <c r="H612" s="14" t="s">
        <v>612</v>
      </c>
      <c r="I612" s="12" t="s">
        <v>1153</v>
      </c>
      <c r="J612" s="9">
        <v>4</v>
      </c>
      <c r="K612" s="60">
        <f>8/10</f>
        <v>0.8</v>
      </c>
      <c r="L612" s="60">
        <f>1/1</f>
        <v>1</v>
      </c>
    </row>
    <row r="613" spans="2:12" s="13" customFormat="1" ht="78" hidden="1" customHeight="1" x14ac:dyDescent="0.25">
      <c r="B613" s="111"/>
      <c r="C613" s="7" t="s">
        <v>606</v>
      </c>
      <c r="D613" s="8"/>
      <c r="E613" s="9" t="s">
        <v>607</v>
      </c>
      <c r="F613" s="15" t="s">
        <v>608</v>
      </c>
      <c r="G613" s="49" t="s">
        <v>26</v>
      </c>
      <c r="H613" s="14" t="s">
        <v>613</v>
      </c>
      <c r="I613" s="12" t="s">
        <v>1153</v>
      </c>
      <c r="J613" s="9" t="s">
        <v>1459</v>
      </c>
      <c r="K613" s="60">
        <f>15/20</f>
        <v>0.75</v>
      </c>
      <c r="L613" s="60">
        <f>1/1</f>
        <v>1</v>
      </c>
    </row>
    <row r="614" spans="2:12" s="13" customFormat="1" ht="78" hidden="1" customHeight="1" x14ac:dyDescent="0.25">
      <c r="B614" s="111"/>
      <c r="C614" s="7" t="s">
        <v>606</v>
      </c>
      <c r="D614" s="8"/>
      <c r="E614" s="9" t="s">
        <v>607</v>
      </c>
      <c r="F614" s="15" t="s">
        <v>608</v>
      </c>
      <c r="G614" s="49" t="s">
        <v>74</v>
      </c>
      <c r="H614" s="14" t="s">
        <v>614</v>
      </c>
      <c r="I614" s="12" t="s">
        <v>1156</v>
      </c>
      <c r="J614" s="75" t="s">
        <v>1311</v>
      </c>
      <c r="K614" s="60">
        <f>8/11</f>
        <v>0.72727272727272729</v>
      </c>
      <c r="L614" s="60">
        <v>0</v>
      </c>
    </row>
    <row r="615" spans="2:12" s="13" customFormat="1" ht="78" hidden="1" customHeight="1" x14ac:dyDescent="0.25">
      <c r="B615" s="111"/>
      <c r="C615" s="7" t="s">
        <v>606</v>
      </c>
      <c r="D615" s="8"/>
      <c r="E615" s="9" t="s">
        <v>607</v>
      </c>
      <c r="F615" s="15" t="s">
        <v>608</v>
      </c>
      <c r="G615" s="49" t="s">
        <v>29</v>
      </c>
      <c r="H615" s="14" t="s">
        <v>567</v>
      </c>
      <c r="I615" s="12" t="s">
        <v>1153</v>
      </c>
      <c r="J615" s="9">
        <v>1</v>
      </c>
      <c r="K615" s="60">
        <f>5/6</f>
        <v>0.83333333333333337</v>
      </c>
      <c r="L615" s="60">
        <f>1/1</f>
        <v>1</v>
      </c>
    </row>
    <row r="616" spans="2:12" s="13" customFormat="1" ht="78" hidden="1" customHeight="1" x14ac:dyDescent="0.25">
      <c r="B616" s="111"/>
      <c r="C616" s="7" t="s">
        <v>606</v>
      </c>
      <c r="D616" s="8"/>
      <c r="E616" s="9" t="s">
        <v>607</v>
      </c>
      <c r="F616" s="15" t="s">
        <v>608</v>
      </c>
      <c r="G616" s="49" t="s">
        <v>31</v>
      </c>
      <c r="H616" s="14" t="s">
        <v>615</v>
      </c>
      <c r="I616" s="12" t="s">
        <v>1153</v>
      </c>
      <c r="J616" s="8"/>
      <c r="K616" s="60">
        <f>9/12</f>
        <v>0.75</v>
      </c>
      <c r="L616" s="60">
        <f>1/1</f>
        <v>1</v>
      </c>
    </row>
    <row r="617" spans="2:12" s="13" customFormat="1" ht="78" hidden="1" customHeight="1" x14ac:dyDescent="0.25">
      <c r="B617" s="111"/>
      <c r="C617" s="7" t="s">
        <v>606</v>
      </c>
      <c r="D617" s="8"/>
      <c r="E617" s="9" t="s">
        <v>607</v>
      </c>
      <c r="F617" s="15" t="s">
        <v>608</v>
      </c>
      <c r="G617" s="49" t="s">
        <v>350</v>
      </c>
      <c r="H617" s="14" t="s">
        <v>616</v>
      </c>
      <c r="I617" s="12" t="s">
        <v>1156</v>
      </c>
      <c r="J617" s="72"/>
      <c r="K617" s="60">
        <f>1/10</f>
        <v>0.1</v>
      </c>
      <c r="L617" s="60">
        <v>0</v>
      </c>
    </row>
    <row r="618" spans="2:12" s="13" customFormat="1" ht="78" hidden="1" customHeight="1" x14ac:dyDescent="0.25">
      <c r="B618" s="111"/>
      <c r="C618" s="7" t="s">
        <v>606</v>
      </c>
      <c r="D618" s="8"/>
      <c r="E618" s="9" t="s">
        <v>607</v>
      </c>
      <c r="F618" s="15" t="s">
        <v>608</v>
      </c>
      <c r="G618" s="49" t="s">
        <v>33</v>
      </c>
      <c r="H618" s="14" t="s">
        <v>617</v>
      </c>
      <c r="I618" s="12" t="s">
        <v>1153</v>
      </c>
      <c r="J618" s="71" t="s">
        <v>1166</v>
      </c>
      <c r="K618" s="60">
        <f>11/12</f>
        <v>0.91666666666666663</v>
      </c>
      <c r="L618" s="60">
        <f>1/1</f>
        <v>1</v>
      </c>
    </row>
    <row r="619" spans="2:12" s="13" customFormat="1" ht="78" hidden="1" customHeight="1" x14ac:dyDescent="0.25">
      <c r="B619" s="111"/>
      <c r="C619" s="7" t="s">
        <v>606</v>
      </c>
      <c r="D619" s="8"/>
      <c r="E619" s="9" t="s">
        <v>607</v>
      </c>
      <c r="F619" s="15" t="s">
        <v>608</v>
      </c>
      <c r="G619" s="49" t="s">
        <v>181</v>
      </c>
      <c r="H619" s="14" t="s">
        <v>618</v>
      </c>
      <c r="I619" s="12" t="s">
        <v>1153</v>
      </c>
      <c r="J619" s="9" t="s">
        <v>1486</v>
      </c>
      <c r="K619" s="60">
        <f t="shared" ref="K619:K621" si="157">11/16</f>
        <v>0.6875</v>
      </c>
      <c r="L619" s="60">
        <f>2/3</f>
        <v>0.66666666666666663</v>
      </c>
    </row>
    <row r="620" spans="2:12" s="13" customFormat="1" ht="78" hidden="1" customHeight="1" x14ac:dyDescent="0.25">
      <c r="B620" s="111"/>
      <c r="C620" s="7" t="s">
        <v>606</v>
      </c>
      <c r="D620" s="8"/>
      <c r="E620" s="9" t="s">
        <v>607</v>
      </c>
      <c r="F620" s="15" t="s">
        <v>608</v>
      </c>
      <c r="G620" s="49" t="s">
        <v>181</v>
      </c>
      <c r="H620" s="14" t="s">
        <v>619</v>
      </c>
      <c r="I620" s="12" t="s">
        <v>1153</v>
      </c>
      <c r="J620" s="9" t="s">
        <v>1487</v>
      </c>
      <c r="K620" s="60">
        <f t="shared" si="157"/>
        <v>0.6875</v>
      </c>
      <c r="L620" s="60">
        <f t="shared" ref="L620:L621" si="158">2/3</f>
        <v>0.66666666666666663</v>
      </c>
    </row>
    <row r="621" spans="2:12" s="13" customFormat="1" ht="78" hidden="1" customHeight="1" x14ac:dyDescent="0.25">
      <c r="B621" s="111"/>
      <c r="C621" s="7" t="s">
        <v>606</v>
      </c>
      <c r="D621" s="8"/>
      <c r="E621" s="9" t="s">
        <v>607</v>
      </c>
      <c r="F621" s="15" t="s">
        <v>608</v>
      </c>
      <c r="G621" s="49" t="s">
        <v>181</v>
      </c>
      <c r="H621" s="14" t="s">
        <v>620</v>
      </c>
      <c r="I621" s="12" t="s">
        <v>1156</v>
      </c>
      <c r="J621" s="9" t="s">
        <v>1488</v>
      </c>
      <c r="K621" s="60">
        <f t="shared" si="157"/>
        <v>0.6875</v>
      </c>
      <c r="L621" s="60">
        <f t="shared" si="158"/>
        <v>0.66666666666666663</v>
      </c>
    </row>
    <row r="622" spans="2:12" s="13" customFormat="1" ht="78" hidden="1" customHeight="1" x14ac:dyDescent="0.25">
      <c r="B622" s="111"/>
      <c r="C622" s="7" t="s">
        <v>606</v>
      </c>
      <c r="D622" s="8"/>
      <c r="E622" s="9" t="s">
        <v>607</v>
      </c>
      <c r="F622" s="15" t="s">
        <v>608</v>
      </c>
      <c r="G622" s="49" t="s">
        <v>40</v>
      </c>
      <c r="H622" s="14" t="s">
        <v>621</v>
      </c>
      <c r="I622" s="52" t="s">
        <v>1156</v>
      </c>
      <c r="J622" s="9" t="s">
        <v>1213</v>
      </c>
      <c r="K622" s="60">
        <v>0</v>
      </c>
      <c r="L622" s="60">
        <v>0</v>
      </c>
    </row>
    <row r="623" spans="2:12" s="13" customFormat="1" ht="78" hidden="1" customHeight="1" x14ac:dyDescent="0.25">
      <c r="B623" s="111"/>
      <c r="C623" s="7" t="s">
        <v>606</v>
      </c>
      <c r="D623" s="8"/>
      <c r="E623" s="9" t="s">
        <v>607</v>
      </c>
      <c r="F623" s="15" t="s">
        <v>608</v>
      </c>
      <c r="G623" s="49" t="s">
        <v>56</v>
      </c>
      <c r="H623" s="14" t="s">
        <v>622</v>
      </c>
      <c r="I623" s="12" t="s">
        <v>1156</v>
      </c>
      <c r="J623" s="8">
        <v>0</v>
      </c>
      <c r="K623" s="60">
        <f>3/9</f>
        <v>0.33333333333333331</v>
      </c>
      <c r="L623" s="60">
        <v>0</v>
      </c>
    </row>
    <row r="624" spans="2:12" s="13" customFormat="1" ht="78" hidden="1" customHeight="1" x14ac:dyDescent="0.25">
      <c r="B624" s="111"/>
      <c r="C624" s="7" t="s">
        <v>606</v>
      </c>
      <c r="D624" s="8"/>
      <c r="E624" s="9" t="s">
        <v>607</v>
      </c>
      <c r="F624" s="15" t="s">
        <v>608</v>
      </c>
      <c r="G624" s="49" t="s">
        <v>42</v>
      </c>
      <c r="H624" s="14" t="s">
        <v>623</v>
      </c>
      <c r="I624" s="12" t="s">
        <v>1153</v>
      </c>
      <c r="J624" s="71" t="s">
        <v>1574</v>
      </c>
      <c r="K624" s="60">
        <v>1</v>
      </c>
      <c r="L624" s="60">
        <f>1/1</f>
        <v>1</v>
      </c>
    </row>
    <row r="625" spans="2:18" s="13" customFormat="1" ht="78" hidden="1" customHeight="1" x14ac:dyDescent="0.25">
      <c r="B625" s="111"/>
      <c r="C625" s="7" t="s">
        <v>606</v>
      </c>
      <c r="D625" s="8"/>
      <c r="E625" s="9" t="s">
        <v>607</v>
      </c>
      <c r="F625" s="15" t="s">
        <v>608</v>
      </c>
      <c r="G625" s="49" t="s">
        <v>44</v>
      </c>
      <c r="H625" s="14" t="s">
        <v>587</v>
      </c>
      <c r="I625" s="12" t="s">
        <v>1153</v>
      </c>
      <c r="J625" s="9" t="s">
        <v>1409</v>
      </c>
      <c r="K625" s="60">
        <f t="shared" ref="K625:K627" si="159">8/25</f>
        <v>0.32</v>
      </c>
      <c r="L625" s="60">
        <f t="shared" ref="L625:L627" si="160">2/3</f>
        <v>0.66666666666666663</v>
      </c>
    </row>
    <row r="626" spans="2:18" s="13" customFormat="1" ht="78" hidden="1" customHeight="1" x14ac:dyDescent="0.25">
      <c r="B626" s="111"/>
      <c r="C626" s="7" t="s">
        <v>606</v>
      </c>
      <c r="D626" s="8"/>
      <c r="E626" s="9" t="s">
        <v>607</v>
      </c>
      <c r="F626" s="15" t="s">
        <v>608</v>
      </c>
      <c r="G626" s="49" t="s">
        <v>44</v>
      </c>
      <c r="H626" s="14" t="s">
        <v>589</v>
      </c>
      <c r="I626" s="12" t="s">
        <v>1156</v>
      </c>
      <c r="J626" s="9" t="s">
        <v>1410</v>
      </c>
      <c r="K626" s="60">
        <f t="shared" si="159"/>
        <v>0.32</v>
      </c>
      <c r="L626" s="60">
        <f t="shared" si="160"/>
        <v>0.66666666666666663</v>
      </c>
    </row>
    <row r="627" spans="2:18" s="13" customFormat="1" ht="78" hidden="1" customHeight="1" x14ac:dyDescent="0.25">
      <c r="B627" s="111"/>
      <c r="C627" s="7" t="s">
        <v>606</v>
      </c>
      <c r="D627" s="8"/>
      <c r="E627" s="9" t="s">
        <v>607</v>
      </c>
      <c r="F627" s="15" t="s">
        <v>608</v>
      </c>
      <c r="G627" s="49" t="s">
        <v>44</v>
      </c>
      <c r="H627" s="14" t="s">
        <v>588</v>
      </c>
      <c r="I627" s="12" t="s">
        <v>1153</v>
      </c>
      <c r="J627" s="9" t="s">
        <v>1411</v>
      </c>
      <c r="K627" s="60">
        <f t="shared" si="159"/>
        <v>0.32</v>
      </c>
      <c r="L627" s="60">
        <f t="shared" si="160"/>
        <v>0.66666666666666663</v>
      </c>
    </row>
    <row r="628" spans="2:18" s="13" customFormat="1" ht="78" hidden="1" customHeight="1" x14ac:dyDescent="0.25">
      <c r="B628" s="111"/>
      <c r="C628" s="7" t="s">
        <v>606</v>
      </c>
      <c r="D628" s="8"/>
      <c r="E628" s="9" t="s">
        <v>607</v>
      </c>
      <c r="F628" s="15" t="s">
        <v>608</v>
      </c>
      <c r="G628" s="49" t="s">
        <v>85</v>
      </c>
      <c r="H628" s="14" t="s">
        <v>624</v>
      </c>
      <c r="I628" s="12" t="s">
        <v>1153</v>
      </c>
      <c r="J628" s="9" t="s">
        <v>1637</v>
      </c>
      <c r="K628" s="60">
        <f>8/9</f>
        <v>0.88888888888888884</v>
      </c>
      <c r="L628" s="60">
        <f>1/1</f>
        <v>1</v>
      </c>
    </row>
    <row r="629" spans="2:18" s="13" customFormat="1" ht="78" hidden="1" customHeight="1" x14ac:dyDescent="0.25">
      <c r="B629" s="111"/>
      <c r="C629" s="7" t="s">
        <v>606</v>
      </c>
      <c r="D629" s="8"/>
      <c r="E629" s="9" t="s">
        <v>607</v>
      </c>
      <c r="F629" s="15" t="s">
        <v>608</v>
      </c>
      <c r="G629" s="49" t="s">
        <v>46</v>
      </c>
      <c r="H629" s="14" t="s">
        <v>625</v>
      </c>
      <c r="I629" s="12" t="s">
        <v>1156</v>
      </c>
      <c r="J629" s="71"/>
      <c r="K629" s="60">
        <f>3/15</f>
        <v>0.2</v>
      </c>
      <c r="L629" s="60">
        <v>0</v>
      </c>
    </row>
    <row r="630" spans="2:18" s="13" customFormat="1" ht="78" hidden="1" customHeight="1" x14ac:dyDescent="0.25">
      <c r="B630" s="111"/>
      <c r="C630" s="7" t="s">
        <v>606</v>
      </c>
      <c r="D630" s="8"/>
      <c r="E630" s="9" t="s">
        <v>607</v>
      </c>
      <c r="F630" s="15" t="s">
        <v>608</v>
      </c>
      <c r="G630" s="49" t="s">
        <v>49</v>
      </c>
      <c r="H630" s="14" t="s">
        <v>626</v>
      </c>
      <c r="I630" s="12" t="s">
        <v>1156</v>
      </c>
      <c r="J630" s="71"/>
      <c r="K630" s="60">
        <f t="shared" ref="K630:K631" si="161">3/13</f>
        <v>0.23076923076923078</v>
      </c>
      <c r="L630" s="60">
        <f>1/2</f>
        <v>0.5</v>
      </c>
    </row>
    <row r="631" spans="2:18" s="13" customFormat="1" ht="78" hidden="1" customHeight="1" x14ac:dyDescent="0.25">
      <c r="B631" s="111"/>
      <c r="C631" s="7" t="s">
        <v>606</v>
      </c>
      <c r="D631" s="8"/>
      <c r="E631" s="9" t="s">
        <v>607</v>
      </c>
      <c r="F631" s="15" t="s">
        <v>608</v>
      </c>
      <c r="G631" s="49" t="s">
        <v>49</v>
      </c>
      <c r="H631" s="14" t="s">
        <v>627</v>
      </c>
      <c r="I631" s="12" t="s">
        <v>1153</v>
      </c>
      <c r="J631" s="71" t="s">
        <v>1265</v>
      </c>
      <c r="K631" s="60">
        <f t="shared" si="161"/>
        <v>0.23076923076923078</v>
      </c>
      <c r="L631" s="60">
        <f>1/2</f>
        <v>0.5</v>
      </c>
    </row>
    <row r="632" spans="2:18" s="13" customFormat="1" ht="78" hidden="1" customHeight="1" x14ac:dyDescent="0.25">
      <c r="B632" s="111"/>
      <c r="C632" s="7" t="s">
        <v>606</v>
      </c>
      <c r="D632" s="8"/>
      <c r="E632" s="9" t="s">
        <v>607</v>
      </c>
      <c r="F632" s="15" t="s">
        <v>608</v>
      </c>
      <c r="G632" s="49" t="s">
        <v>52</v>
      </c>
      <c r="H632" s="14" t="s">
        <v>628</v>
      </c>
      <c r="I632" s="12" t="s">
        <v>1153</v>
      </c>
      <c r="J632" s="71" t="s">
        <v>1818</v>
      </c>
      <c r="K632" s="60">
        <f>8/10</f>
        <v>0.8</v>
      </c>
      <c r="L632" s="60">
        <f>1/1</f>
        <v>1</v>
      </c>
    </row>
    <row r="633" spans="2:18" s="13" customFormat="1" ht="78" hidden="1" customHeight="1" x14ac:dyDescent="0.25">
      <c r="B633" s="111"/>
      <c r="C633" s="7" t="s">
        <v>606</v>
      </c>
      <c r="D633" s="8"/>
      <c r="E633" s="9" t="s">
        <v>607</v>
      </c>
      <c r="F633" s="15" t="s">
        <v>608</v>
      </c>
      <c r="G633" s="49" t="s">
        <v>1148</v>
      </c>
      <c r="H633" s="14" t="s">
        <v>629</v>
      </c>
      <c r="I633" s="12" t="s">
        <v>1156</v>
      </c>
      <c r="J633" s="9" t="s">
        <v>1254</v>
      </c>
      <c r="K633" s="60">
        <f>13/20</f>
        <v>0.65</v>
      </c>
      <c r="L633" s="60">
        <v>0</v>
      </c>
    </row>
    <row r="634" spans="2:18" s="13" customFormat="1" ht="78" hidden="1" customHeight="1" x14ac:dyDescent="0.25">
      <c r="B634" s="111"/>
      <c r="C634" s="7" t="s">
        <v>606</v>
      </c>
      <c r="D634" s="8"/>
      <c r="E634" s="9" t="s">
        <v>607</v>
      </c>
      <c r="F634" s="15" t="s">
        <v>608</v>
      </c>
      <c r="G634" s="49" t="s">
        <v>142</v>
      </c>
      <c r="H634" s="14" t="s">
        <v>630</v>
      </c>
      <c r="I634" s="12" t="s">
        <v>1156</v>
      </c>
      <c r="J634" s="71" t="s">
        <v>1190</v>
      </c>
      <c r="K634" s="60">
        <v>0</v>
      </c>
      <c r="L634" s="60">
        <v>0</v>
      </c>
    </row>
    <row r="635" spans="2:18" s="13" customFormat="1" ht="78" hidden="1" customHeight="1" x14ac:dyDescent="0.25">
      <c r="B635" s="111"/>
      <c r="C635" s="7" t="s">
        <v>606</v>
      </c>
      <c r="D635" s="8"/>
      <c r="E635" s="9" t="s">
        <v>607</v>
      </c>
      <c r="F635" s="15" t="s">
        <v>608</v>
      </c>
      <c r="G635" s="49" t="s">
        <v>1071</v>
      </c>
      <c r="H635" s="14" t="s">
        <v>1098</v>
      </c>
      <c r="I635" s="12" t="s">
        <v>1153</v>
      </c>
      <c r="J635" s="9" t="s">
        <v>1340</v>
      </c>
      <c r="K635" s="95">
        <f t="shared" ref="K635:K636" si="162">12/12</f>
        <v>1</v>
      </c>
      <c r="L635" s="95">
        <f>2/2</f>
        <v>1</v>
      </c>
      <c r="M635" s="37"/>
      <c r="N635" s="37"/>
      <c r="O635" s="37"/>
      <c r="P635" s="37"/>
      <c r="Q635" s="37"/>
      <c r="R635" s="37"/>
    </row>
    <row r="636" spans="2:18" s="13" customFormat="1" ht="78" hidden="1" customHeight="1" x14ac:dyDescent="0.25">
      <c r="B636" s="111"/>
      <c r="C636" s="7" t="s">
        <v>606</v>
      </c>
      <c r="D636" s="8"/>
      <c r="E636" s="9" t="s">
        <v>607</v>
      </c>
      <c r="F636" s="15" t="s">
        <v>608</v>
      </c>
      <c r="G636" s="49" t="s">
        <v>1071</v>
      </c>
      <c r="H636" s="14" t="s">
        <v>1099</v>
      </c>
      <c r="I636" s="12" t="s">
        <v>1153</v>
      </c>
      <c r="J636" s="9" t="s">
        <v>1341</v>
      </c>
      <c r="K636" s="95">
        <f t="shared" si="162"/>
        <v>1</v>
      </c>
      <c r="L636" s="95">
        <f>2/2</f>
        <v>1</v>
      </c>
      <c r="M636" s="37"/>
      <c r="N636" s="37"/>
      <c r="O636" s="37"/>
      <c r="P636" s="37"/>
      <c r="Q636" s="37"/>
      <c r="R636" s="37"/>
    </row>
    <row r="637" spans="2:18" s="13" customFormat="1" ht="78" hidden="1" customHeight="1" x14ac:dyDescent="0.25">
      <c r="B637" s="111"/>
      <c r="C637" s="7" t="s">
        <v>606</v>
      </c>
      <c r="D637" s="8"/>
      <c r="E637" s="9" t="s">
        <v>607</v>
      </c>
      <c r="F637" s="15" t="s">
        <v>608</v>
      </c>
      <c r="G637" s="49" t="s">
        <v>138</v>
      </c>
      <c r="H637" s="14" t="s">
        <v>1127</v>
      </c>
      <c r="I637" s="12" t="s">
        <v>1153</v>
      </c>
      <c r="J637" s="9" t="s">
        <v>1660</v>
      </c>
      <c r="K637" s="65">
        <f>3/5</f>
        <v>0.6</v>
      </c>
      <c r="L637" s="95">
        <f>1/1</f>
        <v>1</v>
      </c>
      <c r="M637" s="37"/>
      <c r="N637" s="37"/>
      <c r="O637" s="37"/>
      <c r="P637" s="37"/>
      <c r="Q637" s="37"/>
      <c r="R637" s="37"/>
    </row>
    <row r="638" spans="2:18" s="13" customFormat="1" ht="78" hidden="1" customHeight="1" x14ac:dyDescent="0.25">
      <c r="B638" s="111"/>
      <c r="C638" s="7" t="s">
        <v>606</v>
      </c>
      <c r="D638" s="8"/>
      <c r="E638" s="9" t="s">
        <v>607</v>
      </c>
      <c r="F638" s="15" t="s">
        <v>608</v>
      </c>
      <c r="G638" s="49" t="s">
        <v>1107</v>
      </c>
      <c r="H638" s="14" t="s">
        <v>1128</v>
      </c>
      <c r="I638" s="12" t="s">
        <v>1156</v>
      </c>
      <c r="J638" s="9" t="s">
        <v>1380</v>
      </c>
      <c r="K638" s="65">
        <f>2/9</f>
        <v>0.22222222222222221</v>
      </c>
      <c r="L638" s="95">
        <v>0</v>
      </c>
      <c r="M638" s="37"/>
      <c r="N638" s="37"/>
      <c r="O638" s="37"/>
      <c r="P638" s="37"/>
      <c r="Q638" s="37"/>
      <c r="R638" s="37"/>
    </row>
    <row r="639" spans="2:18" s="13" customFormat="1" ht="78" hidden="1" customHeight="1" x14ac:dyDescent="0.25">
      <c r="B639" s="111"/>
      <c r="C639" s="7" t="s">
        <v>631</v>
      </c>
      <c r="D639" s="8" t="s">
        <v>632</v>
      </c>
      <c r="E639" s="9" t="s">
        <v>633</v>
      </c>
      <c r="F639" s="15" t="s">
        <v>634</v>
      </c>
      <c r="G639" s="49" t="s">
        <v>9</v>
      </c>
      <c r="H639" s="14" t="s">
        <v>635</v>
      </c>
      <c r="I639" s="12" t="s">
        <v>1153</v>
      </c>
      <c r="J639" s="25" t="s">
        <v>1776</v>
      </c>
      <c r="K639" s="60">
        <f t="shared" ref="K639:K640" si="163">15/20</f>
        <v>0.75</v>
      </c>
      <c r="L639" s="60">
        <f>2/2</f>
        <v>1</v>
      </c>
    </row>
    <row r="640" spans="2:18" s="13" customFormat="1" ht="78" hidden="1" customHeight="1" x14ac:dyDescent="0.25">
      <c r="B640" s="111"/>
      <c r="C640" s="7" t="s">
        <v>631</v>
      </c>
      <c r="D640" s="8" t="s">
        <v>632</v>
      </c>
      <c r="E640" s="9" t="s">
        <v>633</v>
      </c>
      <c r="F640" s="15" t="s">
        <v>636</v>
      </c>
      <c r="G640" s="49" t="s">
        <v>9</v>
      </c>
      <c r="H640" s="11" t="s">
        <v>637</v>
      </c>
      <c r="I640" s="12" t="s">
        <v>1153</v>
      </c>
      <c r="J640" s="25" t="s">
        <v>1776</v>
      </c>
      <c r="K640" s="60">
        <f t="shared" si="163"/>
        <v>0.75</v>
      </c>
      <c r="L640" s="60">
        <f>2/2</f>
        <v>1</v>
      </c>
    </row>
    <row r="641" spans="2:12" s="13" customFormat="1" ht="123.75" hidden="1" x14ac:dyDescent="0.25">
      <c r="B641" s="111"/>
      <c r="C641" s="7" t="s">
        <v>631</v>
      </c>
      <c r="D641" s="8" t="s">
        <v>638</v>
      </c>
      <c r="E641" s="9" t="s">
        <v>633</v>
      </c>
      <c r="F641" s="15" t="s">
        <v>639</v>
      </c>
      <c r="G641" s="49" t="s">
        <v>63</v>
      </c>
      <c r="H641" s="42" t="s">
        <v>640</v>
      </c>
      <c r="I641" s="12" t="s">
        <v>1153</v>
      </c>
      <c r="J641" s="76" t="s">
        <v>1287</v>
      </c>
      <c r="K641" s="60">
        <f>7/12</f>
        <v>0.58333333333333337</v>
      </c>
      <c r="L641" s="60">
        <f>1/1</f>
        <v>1</v>
      </c>
    </row>
    <row r="642" spans="2:12" s="13" customFormat="1" ht="78" hidden="1" customHeight="1" x14ac:dyDescent="0.25">
      <c r="B642" s="111"/>
      <c r="C642" s="7" t="s">
        <v>631</v>
      </c>
      <c r="D642" s="8" t="s">
        <v>638</v>
      </c>
      <c r="E642" s="9" t="s">
        <v>633</v>
      </c>
      <c r="F642" s="15" t="s">
        <v>641</v>
      </c>
      <c r="G642" s="49" t="s">
        <v>20</v>
      </c>
      <c r="H642" s="11" t="s">
        <v>1149</v>
      </c>
      <c r="I642" s="12" t="s">
        <v>1156</v>
      </c>
      <c r="J642" s="9"/>
      <c r="K642" s="60">
        <f>3/10</f>
        <v>0.3</v>
      </c>
      <c r="L642" s="60">
        <v>0</v>
      </c>
    </row>
    <row r="643" spans="2:12" s="13" customFormat="1" ht="78" hidden="1" customHeight="1" x14ac:dyDescent="0.25">
      <c r="B643" s="111"/>
      <c r="C643" s="7" t="s">
        <v>631</v>
      </c>
      <c r="D643" s="8" t="s">
        <v>638</v>
      </c>
      <c r="E643" s="9" t="s">
        <v>633</v>
      </c>
      <c r="F643" s="15" t="s">
        <v>636</v>
      </c>
      <c r="G643" s="49" t="s">
        <v>23</v>
      </c>
      <c r="H643" s="14" t="s">
        <v>587</v>
      </c>
      <c r="I643" s="12" t="s">
        <v>1156</v>
      </c>
      <c r="J643" s="71" t="s">
        <v>587</v>
      </c>
      <c r="K643" s="60">
        <f t="shared" ref="K643:K645" si="164">20/25</f>
        <v>0.8</v>
      </c>
      <c r="L643" s="60">
        <f>2/3</f>
        <v>0.66666666666666663</v>
      </c>
    </row>
    <row r="644" spans="2:12" s="13" customFormat="1" ht="78" hidden="1" customHeight="1" x14ac:dyDescent="0.25">
      <c r="B644" s="111"/>
      <c r="C644" s="7" t="s">
        <v>631</v>
      </c>
      <c r="D644" s="8" t="s">
        <v>638</v>
      </c>
      <c r="E644" s="9" t="s">
        <v>633</v>
      </c>
      <c r="F644" s="15" t="s">
        <v>641</v>
      </c>
      <c r="G644" s="49" t="s">
        <v>23</v>
      </c>
      <c r="H644" s="14" t="s">
        <v>588</v>
      </c>
      <c r="I644" s="12" t="s">
        <v>1153</v>
      </c>
      <c r="J644" s="71" t="s">
        <v>1732</v>
      </c>
      <c r="K644" s="60">
        <f t="shared" si="164"/>
        <v>0.8</v>
      </c>
      <c r="L644" s="60">
        <f t="shared" ref="L644:L645" si="165">2/3</f>
        <v>0.66666666666666663</v>
      </c>
    </row>
    <row r="645" spans="2:12" s="13" customFormat="1" ht="78" hidden="1" customHeight="1" x14ac:dyDescent="0.25">
      <c r="B645" s="111"/>
      <c r="C645" s="7" t="s">
        <v>631</v>
      </c>
      <c r="D645" s="8" t="s">
        <v>638</v>
      </c>
      <c r="E645" s="9" t="s">
        <v>633</v>
      </c>
      <c r="F645" s="15" t="s">
        <v>639</v>
      </c>
      <c r="G645" s="49" t="s">
        <v>23</v>
      </c>
      <c r="H645" s="14" t="s">
        <v>589</v>
      </c>
      <c r="I645" s="12" t="s">
        <v>1153</v>
      </c>
      <c r="J645" s="71" t="s">
        <v>1731</v>
      </c>
      <c r="K645" s="60">
        <f t="shared" si="164"/>
        <v>0.8</v>
      </c>
      <c r="L645" s="60">
        <f t="shared" si="165"/>
        <v>0.66666666666666663</v>
      </c>
    </row>
    <row r="646" spans="2:12" s="13" customFormat="1" ht="78" hidden="1" customHeight="1" x14ac:dyDescent="0.25">
      <c r="B646" s="111"/>
      <c r="C646" s="7" t="s">
        <v>631</v>
      </c>
      <c r="D646" s="8" t="s">
        <v>638</v>
      </c>
      <c r="E646" s="9" t="s">
        <v>633</v>
      </c>
      <c r="F646" s="15" t="s">
        <v>639</v>
      </c>
      <c r="G646" s="49" t="s">
        <v>68</v>
      </c>
      <c r="H646" s="14" t="s">
        <v>642</v>
      </c>
      <c r="I646" s="12" t="s">
        <v>1153</v>
      </c>
      <c r="J646" s="9">
        <v>4</v>
      </c>
      <c r="K646" s="60">
        <f>8/10</f>
        <v>0.8</v>
      </c>
      <c r="L646" s="60">
        <f>1/1</f>
        <v>1</v>
      </c>
    </row>
    <row r="647" spans="2:12" s="13" customFormat="1" ht="78" hidden="1" customHeight="1" x14ac:dyDescent="0.25">
      <c r="B647" s="111"/>
      <c r="C647" s="7" t="s">
        <v>631</v>
      </c>
      <c r="D647" s="8" t="s">
        <v>638</v>
      </c>
      <c r="E647" s="9" t="s">
        <v>633</v>
      </c>
      <c r="F647" s="15" t="s">
        <v>639</v>
      </c>
      <c r="G647" s="49" t="s">
        <v>26</v>
      </c>
      <c r="H647" s="14" t="s">
        <v>643</v>
      </c>
      <c r="I647" s="12" t="s">
        <v>1153</v>
      </c>
      <c r="J647" s="9" t="s">
        <v>1460</v>
      </c>
      <c r="K647" s="60">
        <f t="shared" ref="K647:K649" si="166">15/20</f>
        <v>0.75</v>
      </c>
      <c r="L647" s="60">
        <f>3/3</f>
        <v>1</v>
      </c>
    </row>
    <row r="648" spans="2:12" s="13" customFormat="1" ht="78" hidden="1" customHeight="1" x14ac:dyDescent="0.25">
      <c r="B648" s="111"/>
      <c r="C648" s="7" t="s">
        <v>631</v>
      </c>
      <c r="D648" s="8" t="s">
        <v>638</v>
      </c>
      <c r="E648" s="9" t="s">
        <v>633</v>
      </c>
      <c r="F648" s="15" t="s">
        <v>639</v>
      </c>
      <c r="G648" s="49" t="s">
        <v>26</v>
      </c>
      <c r="H648" s="14" t="s">
        <v>644</v>
      </c>
      <c r="I648" s="12" t="s">
        <v>1153</v>
      </c>
      <c r="J648" s="9" t="s">
        <v>1460</v>
      </c>
      <c r="K648" s="60">
        <f t="shared" si="166"/>
        <v>0.75</v>
      </c>
      <c r="L648" s="60">
        <f t="shared" ref="L648:L649" si="167">3/3</f>
        <v>1</v>
      </c>
    </row>
    <row r="649" spans="2:12" s="13" customFormat="1" ht="78" hidden="1" customHeight="1" x14ac:dyDescent="0.25">
      <c r="B649" s="111"/>
      <c r="C649" s="7" t="s">
        <v>631</v>
      </c>
      <c r="D649" s="8" t="s">
        <v>638</v>
      </c>
      <c r="E649" s="9" t="s">
        <v>633</v>
      </c>
      <c r="F649" s="15" t="s">
        <v>639</v>
      </c>
      <c r="G649" s="49" t="s">
        <v>26</v>
      </c>
      <c r="H649" s="14" t="s">
        <v>590</v>
      </c>
      <c r="I649" s="12" t="s">
        <v>1153</v>
      </c>
      <c r="J649" s="9" t="s">
        <v>1460</v>
      </c>
      <c r="K649" s="60">
        <f t="shared" si="166"/>
        <v>0.75</v>
      </c>
      <c r="L649" s="60">
        <f t="shared" si="167"/>
        <v>1</v>
      </c>
    </row>
    <row r="650" spans="2:12" s="13" customFormat="1" ht="78" hidden="1" customHeight="1" x14ac:dyDescent="0.25">
      <c r="B650" s="111"/>
      <c r="C650" s="7" t="s">
        <v>631</v>
      </c>
      <c r="D650" s="8" t="s">
        <v>638</v>
      </c>
      <c r="E650" s="9" t="s">
        <v>633</v>
      </c>
      <c r="F650" s="15" t="s">
        <v>639</v>
      </c>
      <c r="G650" s="49" t="s">
        <v>74</v>
      </c>
      <c r="H650" s="14" t="s">
        <v>645</v>
      </c>
      <c r="I650" s="12" t="s">
        <v>1156</v>
      </c>
      <c r="J650" s="71" t="s">
        <v>1312</v>
      </c>
      <c r="K650" s="60">
        <f>8/11</f>
        <v>0.72727272727272729</v>
      </c>
      <c r="L650" s="60">
        <v>0</v>
      </c>
    </row>
    <row r="651" spans="2:12" s="13" customFormat="1" ht="78" hidden="1" customHeight="1" x14ac:dyDescent="0.25">
      <c r="B651" s="111"/>
      <c r="C651" s="7" t="s">
        <v>631</v>
      </c>
      <c r="D651" s="8" t="s">
        <v>638</v>
      </c>
      <c r="E651" s="9" t="s">
        <v>633</v>
      </c>
      <c r="F651" s="15" t="s">
        <v>639</v>
      </c>
      <c r="G651" s="49" t="s">
        <v>29</v>
      </c>
      <c r="H651" s="14" t="s">
        <v>567</v>
      </c>
      <c r="I651" s="12" t="s">
        <v>1153</v>
      </c>
      <c r="J651" s="9">
        <v>11</v>
      </c>
      <c r="K651" s="60">
        <f>5/6</f>
        <v>0.83333333333333337</v>
      </c>
      <c r="L651" s="60">
        <f>1/1</f>
        <v>1</v>
      </c>
    </row>
    <row r="652" spans="2:12" s="13" customFormat="1" ht="78" hidden="1" customHeight="1" x14ac:dyDescent="0.25">
      <c r="B652" s="111"/>
      <c r="C652" s="7" t="s">
        <v>631</v>
      </c>
      <c r="D652" s="8" t="s">
        <v>638</v>
      </c>
      <c r="E652" s="9" t="s">
        <v>633</v>
      </c>
      <c r="F652" s="15" t="s">
        <v>646</v>
      </c>
      <c r="G652" s="49" t="s">
        <v>31</v>
      </c>
      <c r="H652" s="14" t="s">
        <v>451</v>
      </c>
      <c r="I652" s="12" t="s">
        <v>1156</v>
      </c>
      <c r="J652" s="8" t="s">
        <v>1591</v>
      </c>
      <c r="K652" s="60">
        <f>9/12</f>
        <v>0.75</v>
      </c>
      <c r="L652" s="60">
        <v>0</v>
      </c>
    </row>
    <row r="653" spans="2:12" s="13" customFormat="1" ht="78" hidden="1" customHeight="1" x14ac:dyDescent="0.25">
      <c r="B653" s="111"/>
      <c r="C653" s="7" t="s">
        <v>631</v>
      </c>
      <c r="D653" s="8" t="s">
        <v>638</v>
      </c>
      <c r="E653" s="9" t="s">
        <v>633</v>
      </c>
      <c r="F653" s="15" t="s">
        <v>646</v>
      </c>
      <c r="G653" s="49" t="s">
        <v>350</v>
      </c>
      <c r="H653" s="14" t="s">
        <v>647</v>
      </c>
      <c r="I653" s="12" t="s">
        <v>1156</v>
      </c>
      <c r="J653" s="72"/>
      <c r="K653" s="60">
        <f>1/10</f>
        <v>0.1</v>
      </c>
      <c r="L653" s="60">
        <v>0</v>
      </c>
    </row>
    <row r="654" spans="2:12" s="13" customFormat="1" ht="78" hidden="1" customHeight="1" x14ac:dyDescent="0.25">
      <c r="B654" s="111"/>
      <c r="C654" s="7" t="s">
        <v>631</v>
      </c>
      <c r="D654" s="8" t="s">
        <v>638</v>
      </c>
      <c r="E654" s="9" t="s">
        <v>633</v>
      </c>
      <c r="F654" s="15" t="s">
        <v>646</v>
      </c>
      <c r="G654" s="49" t="s">
        <v>33</v>
      </c>
      <c r="H654" s="14" t="s">
        <v>413</v>
      </c>
      <c r="I654" s="12" t="s">
        <v>1153</v>
      </c>
      <c r="J654" s="71" t="s">
        <v>1176</v>
      </c>
      <c r="K654" s="60">
        <f>11/12</f>
        <v>0.91666666666666663</v>
      </c>
      <c r="L654" s="60">
        <f>1/1</f>
        <v>1</v>
      </c>
    </row>
    <row r="655" spans="2:12" s="13" customFormat="1" ht="78" hidden="1" customHeight="1" x14ac:dyDescent="0.25">
      <c r="B655" s="111"/>
      <c r="C655" s="7" t="s">
        <v>631</v>
      </c>
      <c r="D655" s="8" t="s">
        <v>638</v>
      </c>
      <c r="E655" s="9" t="s">
        <v>633</v>
      </c>
      <c r="F655" s="15" t="s">
        <v>646</v>
      </c>
      <c r="G655" s="49" t="s">
        <v>181</v>
      </c>
      <c r="H655" s="14" t="s">
        <v>648</v>
      </c>
      <c r="I655" s="12" t="s">
        <v>1153</v>
      </c>
      <c r="J655" s="9" t="s">
        <v>1489</v>
      </c>
      <c r="K655" s="60">
        <f t="shared" ref="K655:K657" si="168">11/16</f>
        <v>0.6875</v>
      </c>
      <c r="L655" s="60">
        <f>3/3</f>
        <v>1</v>
      </c>
    </row>
    <row r="656" spans="2:12" s="13" customFormat="1" ht="78" hidden="1" customHeight="1" x14ac:dyDescent="0.25">
      <c r="B656" s="111"/>
      <c r="C656" s="7" t="s">
        <v>631</v>
      </c>
      <c r="D656" s="8" t="s">
        <v>638</v>
      </c>
      <c r="E656" s="9" t="s">
        <v>633</v>
      </c>
      <c r="F656" s="15" t="s">
        <v>646</v>
      </c>
      <c r="G656" s="49" t="s">
        <v>181</v>
      </c>
      <c r="H656" s="14" t="s">
        <v>649</v>
      </c>
      <c r="I656" s="12" t="s">
        <v>1153</v>
      </c>
      <c r="J656" s="9" t="s">
        <v>1490</v>
      </c>
      <c r="K656" s="60">
        <f t="shared" si="168"/>
        <v>0.6875</v>
      </c>
      <c r="L656" s="60">
        <f t="shared" ref="L656:L657" si="169">3/3</f>
        <v>1</v>
      </c>
    </row>
    <row r="657" spans="2:18" s="13" customFormat="1" ht="78" hidden="1" customHeight="1" x14ac:dyDescent="0.25">
      <c r="B657" s="111"/>
      <c r="C657" s="7" t="s">
        <v>631</v>
      </c>
      <c r="D657" s="8" t="s">
        <v>638</v>
      </c>
      <c r="E657" s="9" t="s">
        <v>633</v>
      </c>
      <c r="F657" s="15" t="s">
        <v>646</v>
      </c>
      <c r="G657" s="49" t="s">
        <v>181</v>
      </c>
      <c r="H657" s="14" t="s">
        <v>650</v>
      </c>
      <c r="I657" s="12" t="s">
        <v>1153</v>
      </c>
      <c r="J657" s="9" t="s">
        <v>1487</v>
      </c>
      <c r="K657" s="60">
        <f t="shared" si="168"/>
        <v>0.6875</v>
      </c>
      <c r="L657" s="60">
        <f t="shared" si="169"/>
        <v>1</v>
      </c>
    </row>
    <row r="658" spans="2:18" s="13" customFormat="1" ht="78" hidden="1" customHeight="1" x14ac:dyDescent="0.25">
      <c r="B658" s="111"/>
      <c r="C658" s="7" t="s">
        <v>631</v>
      </c>
      <c r="D658" s="8" t="s">
        <v>638</v>
      </c>
      <c r="E658" s="9" t="s">
        <v>633</v>
      </c>
      <c r="F658" s="15" t="s">
        <v>646</v>
      </c>
      <c r="G658" s="49" t="s">
        <v>56</v>
      </c>
      <c r="H658" s="14" t="s">
        <v>651</v>
      </c>
      <c r="I658" s="12" t="s">
        <v>1156</v>
      </c>
      <c r="J658" s="8">
        <v>0</v>
      </c>
      <c r="K658" s="60">
        <f>3/9</f>
        <v>0.33333333333333331</v>
      </c>
      <c r="L658" s="60">
        <v>0</v>
      </c>
    </row>
    <row r="659" spans="2:18" s="13" customFormat="1" ht="78" hidden="1" customHeight="1" x14ac:dyDescent="0.25">
      <c r="B659" s="111"/>
      <c r="C659" s="7" t="s">
        <v>631</v>
      </c>
      <c r="D659" s="8" t="s">
        <v>638</v>
      </c>
      <c r="E659" s="9" t="s">
        <v>633</v>
      </c>
      <c r="F659" s="15" t="s">
        <v>646</v>
      </c>
      <c r="G659" s="49" t="s">
        <v>42</v>
      </c>
      <c r="H659" s="14" t="s">
        <v>597</v>
      </c>
      <c r="I659" s="12" t="s">
        <v>1153</v>
      </c>
      <c r="J659" s="71" t="s">
        <v>1575</v>
      </c>
      <c r="K659" s="60">
        <v>1</v>
      </c>
      <c r="L659" s="60">
        <f>1/1</f>
        <v>1</v>
      </c>
    </row>
    <row r="660" spans="2:18" s="13" customFormat="1" ht="78" hidden="1" customHeight="1" x14ac:dyDescent="0.25">
      <c r="B660" s="111"/>
      <c r="C660" s="7" t="s">
        <v>631</v>
      </c>
      <c r="D660" s="8" t="s">
        <v>638</v>
      </c>
      <c r="E660" s="9" t="s">
        <v>633</v>
      </c>
      <c r="F660" s="15" t="s">
        <v>646</v>
      </c>
      <c r="G660" s="49" t="s">
        <v>44</v>
      </c>
      <c r="H660" s="14" t="s">
        <v>587</v>
      </c>
      <c r="I660" s="12" t="s">
        <v>1153</v>
      </c>
      <c r="J660" s="9" t="s">
        <v>1409</v>
      </c>
      <c r="K660" s="60">
        <f t="shared" ref="K660:K662" si="170">8/25</f>
        <v>0.32</v>
      </c>
      <c r="L660" s="60">
        <f t="shared" ref="L660:L662" si="171">2/3</f>
        <v>0.66666666666666663</v>
      </c>
    </row>
    <row r="661" spans="2:18" s="13" customFormat="1" ht="78" hidden="1" customHeight="1" x14ac:dyDescent="0.25">
      <c r="B661" s="111"/>
      <c r="C661" s="7" t="s">
        <v>631</v>
      </c>
      <c r="D661" s="8" t="s">
        <v>638</v>
      </c>
      <c r="E661" s="9" t="s">
        <v>633</v>
      </c>
      <c r="F661" s="15" t="s">
        <v>646</v>
      </c>
      <c r="G661" s="49" t="s">
        <v>44</v>
      </c>
      <c r="H661" s="14" t="s">
        <v>589</v>
      </c>
      <c r="I661" s="12" t="s">
        <v>1156</v>
      </c>
      <c r="J661" s="9" t="s">
        <v>1412</v>
      </c>
      <c r="K661" s="60">
        <f t="shared" si="170"/>
        <v>0.32</v>
      </c>
      <c r="L661" s="60">
        <f t="shared" si="171"/>
        <v>0.66666666666666663</v>
      </c>
    </row>
    <row r="662" spans="2:18" s="13" customFormat="1" ht="90.75" hidden="1" customHeight="1" x14ac:dyDescent="0.25">
      <c r="B662" s="111"/>
      <c r="C662" s="7" t="s">
        <v>631</v>
      </c>
      <c r="D662" s="8" t="s">
        <v>638</v>
      </c>
      <c r="E662" s="9" t="s">
        <v>633</v>
      </c>
      <c r="F662" s="15" t="s">
        <v>646</v>
      </c>
      <c r="G662" s="49" t="s">
        <v>44</v>
      </c>
      <c r="H662" s="14" t="s">
        <v>588</v>
      </c>
      <c r="I662" s="12" t="s">
        <v>1153</v>
      </c>
      <c r="J662" s="9" t="s">
        <v>1413</v>
      </c>
      <c r="K662" s="60">
        <f t="shared" si="170"/>
        <v>0.32</v>
      </c>
      <c r="L662" s="60">
        <f t="shared" si="171"/>
        <v>0.66666666666666663</v>
      </c>
    </row>
    <row r="663" spans="2:18" s="13" customFormat="1" ht="78" hidden="1" customHeight="1" x14ac:dyDescent="0.25">
      <c r="B663" s="111"/>
      <c r="C663" s="7" t="s">
        <v>631</v>
      </c>
      <c r="D663" s="8" t="s">
        <v>638</v>
      </c>
      <c r="E663" s="9" t="s">
        <v>633</v>
      </c>
      <c r="F663" s="15" t="s">
        <v>646</v>
      </c>
      <c r="G663" s="49" t="s">
        <v>85</v>
      </c>
      <c r="H663" s="14" t="s">
        <v>652</v>
      </c>
      <c r="I663" s="12" t="s">
        <v>1153</v>
      </c>
      <c r="J663" s="9" t="s">
        <v>1639</v>
      </c>
      <c r="K663" s="60">
        <f>8/9</f>
        <v>0.88888888888888884</v>
      </c>
      <c r="L663" s="60">
        <f>1/1</f>
        <v>1</v>
      </c>
    </row>
    <row r="664" spans="2:18" s="13" customFormat="1" ht="78" hidden="1" customHeight="1" x14ac:dyDescent="0.25">
      <c r="B664" s="111"/>
      <c r="C664" s="7" t="s">
        <v>631</v>
      </c>
      <c r="D664" s="8" t="s">
        <v>638</v>
      </c>
      <c r="E664" s="9" t="s">
        <v>633</v>
      </c>
      <c r="F664" s="15" t="s">
        <v>646</v>
      </c>
      <c r="G664" s="49" t="s">
        <v>46</v>
      </c>
      <c r="H664" s="14" t="s">
        <v>653</v>
      </c>
      <c r="I664" s="12" t="s">
        <v>1153</v>
      </c>
      <c r="J664" s="71" t="s">
        <v>1696</v>
      </c>
      <c r="K664" s="60">
        <f>3/15</f>
        <v>0.2</v>
      </c>
      <c r="L664" s="60">
        <f>1/1</f>
        <v>1</v>
      </c>
    </row>
    <row r="665" spans="2:18" s="13" customFormat="1" ht="78" hidden="1" customHeight="1" x14ac:dyDescent="0.25">
      <c r="B665" s="111"/>
      <c r="C665" s="7" t="s">
        <v>631</v>
      </c>
      <c r="D665" s="8" t="s">
        <v>638</v>
      </c>
      <c r="E665" s="9" t="s">
        <v>633</v>
      </c>
      <c r="F665" s="15" t="s">
        <v>646</v>
      </c>
      <c r="G665" s="49" t="s">
        <v>49</v>
      </c>
      <c r="H665" s="14" t="s">
        <v>654</v>
      </c>
      <c r="I665" s="12" t="s">
        <v>1156</v>
      </c>
      <c r="J665" s="71"/>
      <c r="K665" s="60">
        <f>3/13</f>
        <v>0.23076923076923078</v>
      </c>
      <c r="L665" s="60">
        <v>0</v>
      </c>
    </row>
    <row r="666" spans="2:18" s="13" customFormat="1" ht="78" hidden="1" customHeight="1" x14ac:dyDescent="0.25">
      <c r="B666" s="111"/>
      <c r="C666" s="7" t="s">
        <v>631</v>
      </c>
      <c r="D666" s="8" t="s">
        <v>638</v>
      </c>
      <c r="E666" s="9" t="s">
        <v>633</v>
      </c>
      <c r="F666" s="15" t="s">
        <v>646</v>
      </c>
      <c r="G666" s="49" t="s">
        <v>52</v>
      </c>
      <c r="H666" s="14" t="s">
        <v>655</v>
      </c>
      <c r="I666" s="12" t="s">
        <v>1153</v>
      </c>
      <c r="J666" s="71" t="s">
        <v>1819</v>
      </c>
      <c r="K666" s="60">
        <f>8/10</f>
        <v>0.8</v>
      </c>
      <c r="L666" s="60">
        <f>1/1</f>
        <v>1</v>
      </c>
    </row>
    <row r="667" spans="2:18" s="13" customFormat="1" ht="78" hidden="1" customHeight="1" x14ac:dyDescent="0.25">
      <c r="B667" s="111"/>
      <c r="C667" s="7" t="s">
        <v>631</v>
      </c>
      <c r="D667" s="8" t="s">
        <v>638</v>
      </c>
      <c r="E667" s="9" t="s">
        <v>633</v>
      </c>
      <c r="F667" s="15" t="s">
        <v>646</v>
      </c>
      <c r="G667" s="49" t="s">
        <v>602</v>
      </c>
      <c r="H667" s="14" t="s">
        <v>656</v>
      </c>
      <c r="I667" s="12" t="s">
        <v>1153</v>
      </c>
      <c r="J667" s="9" t="s">
        <v>1255</v>
      </c>
      <c r="K667" s="60">
        <f>13/20</f>
        <v>0.65</v>
      </c>
      <c r="L667" s="60">
        <f>1/1</f>
        <v>1</v>
      </c>
    </row>
    <row r="668" spans="2:18" s="13" customFormat="1" ht="78" hidden="1" customHeight="1" x14ac:dyDescent="0.25">
      <c r="B668" s="111"/>
      <c r="C668" s="7" t="s">
        <v>631</v>
      </c>
      <c r="D668" s="8" t="s">
        <v>638</v>
      </c>
      <c r="E668" s="9" t="s">
        <v>633</v>
      </c>
      <c r="F668" s="15" t="s">
        <v>646</v>
      </c>
      <c r="G668" s="49" t="s">
        <v>1071</v>
      </c>
      <c r="H668" s="14" t="s">
        <v>1100</v>
      </c>
      <c r="I668" s="12" t="s">
        <v>1153</v>
      </c>
      <c r="J668" s="9" t="s">
        <v>1342</v>
      </c>
      <c r="K668" s="95">
        <f t="shared" ref="K668:K669" si="172">12/12</f>
        <v>1</v>
      </c>
      <c r="L668" s="95">
        <f t="shared" ref="L668:L669" si="173">2/2</f>
        <v>1</v>
      </c>
      <c r="M668" s="37"/>
      <c r="N668" s="37"/>
      <c r="O668" s="37"/>
      <c r="P668" s="37"/>
      <c r="Q668" s="37"/>
      <c r="R668" s="37"/>
    </row>
    <row r="669" spans="2:18" s="13" customFormat="1" ht="78" hidden="1" customHeight="1" x14ac:dyDescent="0.25">
      <c r="B669" s="111"/>
      <c r="C669" s="7" t="s">
        <v>631</v>
      </c>
      <c r="D669" s="8" t="s">
        <v>638</v>
      </c>
      <c r="E669" s="9" t="s">
        <v>633</v>
      </c>
      <c r="F669" s="15" t="s">
        <v>646</v>
      </c>
      <c r="G669" s="49" t="s">
        <v>1071</v>
      </c>
      <c r="H669" s="14" t="s">
        <v>1101</v>
      </c>
      <c r="I669" s="12" t="s">
        <v>1153</v>
      </c>
      <c r="J669" s="9" t="s">
        <v>1342</v>
      </c>
      <c r="K669" s="95">
        <f t="shared" si="172"/>
        <v>1</v>
      </c>
      <c r="L669" s="95">
        <f t="shared" si="173"/>
        <v>1</v>
      </c>
      <c r="M669" s="37"/>
      <c r="N669" s="37"/>
      <c r="O669" s="37"/>
      <c r="P669" s="37"/>
      <c r="Q669" s="37"/>
      <c r="R669" s="37"/>
    </row>
    <row r="670" spans="2:18" s="13" customFormat="1" ht="78" hidden="1" customHeight="1" x14ac:dyDescent="0.25">
      <c r="B670" s="111"/>
      <c r="C670" s="7" t="s">
        <v>631</v>
      </c>
      <c r="D670" s="8" t="s">
        <v>638</v>
      </c>
      <c r="E670" s="9" t="s">
        <v>633</v>
      </c>
      <c r="F670" s="15" t="s">
        <v>646</v>
      </c>
      <c r="G670" s="49" t="s">
        <v>1107</v>
      </c>
      <c r="H670" s="14" t="s">
        <v>1127</v>
      </c>
      <c r="I670" s="12" t="s">
        <v>1156</v>
      </c>
      <c r="J670" s="9" t="s">
        <v>1381</v>
      </c>
      <c r="K670" s="65">
        <f t="shared" ref="K670:K671" si="174">2/9</f>
        <v>0.22222222222222221</v>
      </c>
      <c r="L670" s="95">
        <v>0</v>
      </c>
      <c r="M670" s="37"/>
      <c r="N670" s="37"/>
      <c r="O670" s="37"/>
      <c r="P670" s="37"/>
      <c r="Q670" s="37"/>
      <c r="R670" s="37"/>
    </row>
    <row r="671" spans="2:18" s="13" customFormat="1" ht="78" hidden="1" customHeight="1" x14ac:dyDescent="0.25">
      <c r="B671" s="111"/>
      <c r="C671" s="7" t="s">
        <v>631</v>
      </c>
      <c r="D671" s="8" t="s">
        <v>638</v>
      </c>
      <c r="E671" s="9" t="s">
        <v>633</v>
      </c>
      <c r="F671" s="15" t="s">
        <v>1129</v>
      </c>
      <c r="G671" s="49" t="s">
        <v>1107</v>
      </c>
      <c r="H671" s="14" t="s">
        <v>1128</v>
      </c>
      <c r="I671" s="12" t="s">
        <v>1156</v>
      </c>
      <c r="J671" s="9" t="s">
        <v>1382</v>
      </c>
      <c r="K671" s="65">
        <f t="shared" si="174"/>
        <v>0.22222222222222221</v>
      </c>
      <c r="L671" s="95">
        <v>0</v>
      </c>
      <c r="M671" s="37"/>
      <c r="N671" s="37"/>
      <c r="O671" s="37"/>
      <c r="P671" s="37"/>
      <c r="Q671" s="37"/>
      <c r="R671" s="37"/>
    </row>
    <row r="672" spans="2:18" s="13" customFormat="1" ht="78" hidden="1" customHeight="1" x14ac:dyDescent="0.25">
      <c r="B672" s="111" t="s">
        <v>1796</v>
      </c>
      <c r="C672" s="7" t="s">
        <v>657</v>
      </c>
      <c r="D672" s="8" t="s">
        <v>658</v>
      </c>
      <c r="E672" s="9" t="s">
        <v>659</v>
      </c>
      <c r="F672" s="15" t="s">
        <v>660</v>
      </c>
      <c r="G672" s="49" t="s">
        <v>661</v>
      </c>
      <c r="H672" s="44" t="s">
        <v>662</v>
      </c>
      <c r="I672" s="12" t="s">
        <v>1153</v>
      </c>
      <c r="J672" s="72">
        <v>35</v>
      </c>
      <c r="K672" s="60">
        <f>4/4</f>
        <v>1</v>
      </c>
      <c r="L672" s="60">
        <f>1/1</f>
        <v>1</v>
      </c>
    </row>
    <row r="673" spans="2:12" s="13" customFormat="1" ht="78" hidden="1" customHeight="1" x14ac:dyDescent="0.25">
      <c r="B673" s="111"/>
      <c r="C673" s="7" t="s">
        <v>663</v>
      </c>
      <c r="D673" s="8"/>
      <c r="E673" s="9" t="s">
        <v>664</v>
      </c>
      <c r="F673" s="15" t="s">
        <v>665</v>
      </c>
      <c r="G673" s="49" t="s">
        <v>661</v>
      </c>
      <c r="H673" s="44" t="s">
        <v>666</v>
      </c>
      <c r="I673" s="12" t="s">
        <v>1153</v>
      </c>
      <c r="J673" s="72">
        <v>108</v>
      </c>
      <c r="K673" s="60">
        <f t="shared" ref="K673:K675" si="175">4/4</f>
        <v>1</v>
      </c>
      <c r="L673" s="60">
        <f>1/1</f>
        <v>1</v>
      </c>
    </row>
    <row r="674" spans="2:12" s="13" customFormat="1" ht="78" hidden="1" customHeight="1" x14ac:dyDescent="0.25">
      <c r="B674" s="111"/>
      <c r="C674" s="7" t="s">
        <v>667</v>
      </c>
      <c r="D674" s="8"/>
      <c r="E674" s="9" t="s">
        <v>668</v>
      </c>
      <c r="F674" s="15" t="s">
        <v>669</v>
      </c>
      <c r="G674" s="49" t="s">
        <v>661</v>
      </c>
      <c r="H674" s="44" t="s">
        <v>670</v>
      </c>
      <c r="I674" s="12" t="s">
        <v>1153</v>
      </c>
      <c r="J674" s="72">
        <v>2</v>
      </c>
      <c r="K674" s="60">
        <f t="shared" si="175"/>
        <v>1</v>
      </c>
      <c r="L674" s="60">
        <f>2/2</f>
        <v>1</v>
      </c>
    </row>
    <row r="675" spans="2:12" s="13" customFormat="1" ht="78" hidden="1" customHeight="1" x14ac:dyDescent="0.25">
      <c r="B675" s="111"/>
      <c r="C675" s="7" t="s">
        <v>667</v>
      </c>
      <c r="D675" s="8"/>
      <c r="E675" s="9" t="s">
        <v>668</v>
      </c>
      <c r="F675" s="15" t="s">
        <v>671</v>
      </c>
      <c r="G675" s="49" t="s">
        <v>661</v>
      </c>
      <c r="H675" s="44" t="s">
        <v>672</v>
      </c>
      <c r="I675" s="12" t="s">
        <v>1153</v>
      </c>
      <c r="J675" s="72">
        <v>2</v>
      </c>
      <c r="K675" s="60">
        <f t="shared" si="175"/>
        <v>1</v>
      </c>
      <c r="L675" s="60">
        <f>2/2</f>
        <v>1</v>
      </c>
    </row>
    <row r="676" spans="2:12" s="13" customFormat="1" ht="78" hidden="1" customHeight="1" x14ac:dyDescent="0.25">
      <c r="B676" s="111"/>
      <c r="C676" s="7" t="s">
        <v>673</v>
      </c>
      <c r="D676" s="8" t="s">
        <v>674</v>
      </c>
      <c r="E676" s="9" t="s">
        <v>675</v>
      </c>
      <c r="F676" s="15" t="s">
        <v>676</v>
      </c>
      <c r="G676" s="49" t="s">
        <v>677</v>
      </c>
      <c r="H676" s="45" t="s">
        <v>678</v>
      </c>
      <c r="I676" s="12"/>
      <c r="J676" s="72"/>
      <c r="K676" s="60"/>
      <c r="L676" s="60"/>
    </row>
    <row r="677" spans="2:12" s="13" customFormat="1" ht="78" hidden="1" customHeight="1" x14ac:dyDescent="0.25">
      <c r="B677" s="111"/>
      <c r="C677" s="7" t="s">
        <v>673</v>
      </c>
      <c r="D677" s="8" t="s">
        <v>674</v>
      </c>
      <c r="E677" s="9" t="s">
        <v>675</v>
      </c>
      <c r="F677" s="15" t="s">
        <v>679</v>
      </c>
      <c r="G677" s="49" t="s">
        <v>677</v>
      </c>
      <c r="H677" s="44" t="s">
        <v>680</v>
      </c>
      <c r="I677" s="12"/>
      <c r="J677" s="72"/>
      <c r="K677" s="60"/>
      <c r="L677" s="60"/>
    </row>
    <row r="678" spans="2:12" s="13" customFormat="1" ht="78" hidden="1" customHeight="1" x14ac:dyDescent="0.25">
      <c r="B678" s="111"/>
      <c r="C678" s="7" t="s">
        <v>681</v>
      </c>
      <c r="D678" s="8"/>
      <c r="E678" s="9" t="s">
        <v>682</v>
      </c>
      <c r="F678" s="15" t="s">
        <v>683</v>
      </c>
      <c r="G678" s="49" t="s">
        <v>677</v>
      </c>
      <c r="H678" s="44" t="s">
        <v>684</v>
      </c>
      <c r="I678" s="12"/>
      <c r="J678" s="72"/>
      <c r="K678" s="60"/>
      <c r="L678" s="60"/>
    </row>
    <row r="679" spans="2:12" s="13" customFormat="1" ht="78" hidden="1" customHeight="1" x14ac:dyDescent="0.25">
      <c r="B679" s="111"/>
      <c r="C679" s="7" t="s">
        <v>681</v>
      </c>
      <c r="D679" s="8"/>
      <c r="E679" s="9" t="s">
        <v>682</v>
      </c>
      <c r="F679" s="15" t="s">
        <v>683</v>
      </c>
      <c r="G679" s="49" t="s">
        <v>677</v>
      </c>
      <c r="H679" s="44" t="s">
        <v>685</v>
      </c>
      <c r="I679" s="12"/>
      <c r="J679" s="72"/>
      <c r="K679" s="60"/>
      <c r="L679" s="60"/>
    </row>
    <row r="680" spans="2:12" s="13" customFormat="1" ht="78" hidden="1" customHeight="1" x14ac:dyDescent="0.25">
      <c r="B680" s="111" t="s">
        <v>1797</v>
      </c>
      <c r="C680" s="7" t="s">
        <v>686</v>
      </c>
      <c r="D680" s="8"/>
      <c r="E680" s="9" t="s">
        <v>687</v>
      </c>
      <c r="F680" s="15" t="s">
        <v>688</v>
      </c>
      <c r="G680" s="49" t="s">
        <v>689</v>
      </c>
      <c r="H680" s="44" t="s">
        <v>690</v>
      </c>
      <c r="I680" s="12" t="s">
        <v>1153</v>
      </c>
      <c r="J680" s="9" t="s">
        <v>1531</v>
      </c>
      <c r="K680" s="60">
        <f>13/18</f>
        <v>0.72222222222222221</v>
      </c>
      <c r="L680" s="60">
        <f>4/5</f>
        <v>0.8</v>
      </c>
    </row>
    <row r="681" spans="2:12" s="13" customFormat="1" ht="78" hidden="1" customHeight="1" x14ac:dyDescent="0.25">
      <c r="B681" s="111"/>
      <c r="C681" s="7" t="s">
        <v>686</v>
      </c>
      <c r="D681" s="8"/>
      <c r="E681" s="9" t="s">
        <v>687</v>
      </c>
      <c r="F681" s="15" t="s">
        <v>688</v>
      </c>
      <c r="G681" s="49" t="s">
        <v>689</v>
      </c>
      <c r="H681" s="44" t="s">
        <v>691</v>
      </c>
      <c r="I681" s="12" t="s">
        <v>1153</v>
      </c>
      <c r="J681" s="9" t="s">
        <v>1532</v>
      </c>
      <c r="K681" s="60">
        <f t="shared" ref="K681:K689" si="176">13/18</f>
        <v>0.72222222222222221</v>
      </c>
      <c r="L681" s="60">
        <f t="shared" ref="L681:L684" si="177">4/5</f>
        <v>0.8</v>
      </c>
    </row>
    <row r="682" spans="2:12" s="13" customFormat="1" ht="78" hidden="1" customHeight="1" x14ac:dyDescent="0.25">
      <c r="B682" s="111"/>
      <c r="C682" s="7" t="s">
        <v>686</v>
      </c>
      <c r="D682" s="8"/>
      <c r="E682" s="9" t="s">
        <v>687</v>
      </c>
      <c r="F682" s="15" t="s">
        <v>688</v>
      </c>
      <c r="G682" s="49" t="s">
        <v>689</v>
      </c>
      <c r="H682" s="44" t="s">
        <v>692</v>
      </c>
      <c r="I682" s="12" t="s">
        <v>1153</v>
      </c>
      <c r="J682" s="9" t="s">
        <v>1533</v>
      </c>
      <c r="K682" s="60">
        <f t="shared" si="176"/>
        <v>0.72222222222222221</v>
      </c>
      <c r="L682" s="60">
        <f t="shared" si="177"/>
        <v>0.8</v>
      </c>
    </row>
    <row r="683" spans="2:12" s="13" customFormat="1" ht="78" hidden="1" customHeight="1" x14ac:dyDescent="0.25">
      <c r="B683" s="111"/>
      <c r="C683" s="7" t="s">
        <v>686</v>
      </c>
      <c r="D683" s="8"/>
      <c r="E683" s="9" t="s">
        <v>687</v>
      </c>
      <c r="F683" s="15" t="s">
        <v>688</v>
      </c>
      <c r="G683" s="49" t="s">
        <v>689</v>
      </c>
      <c r="H683" s="44" t="s">
        <v>693</v>
      </c>
      <c r="I683" s="12" t="s">
        <v>1156</v>
      </c>
      <c r="J683" s="9" t="s">
        <v>1534</v>
      </c>
      <c r="K683" s="60">
        <f t="shared" si="176"/>
        <v>0.72222222222222221</v>
      </c>
      <c r="L683" s="60">
        <f t="shared" si="177"/>
        <v>0.8</v>
      </c>
    </row>
    <row r="684" spans="2:12" s="13" customFormat="1" ht="78" hidden="1" customHeight="1" x14ac:dyDescent="0.25">
      <c r="B684" s="111"/>
      <c r="C684" s="7" t="s">
        <v>686</v>
      </c>
      <c r="D684" s="8"/>
      <c r="E684" s="9" t="s">
        <v>687</v>
      </c>
      <c r="F684" s="15" t="s">
        <v>688</v>
      </c>
      <c r="G684" s="49" t="s">
        <v>689</v>
      </c>
      <c r="H684" s="44" t="s">
        <v>694</v>
      </c>
      <c r="I684" s="12" t="s">
        <v>1153</v>
      </c>
      <c r="J684" s="9" t="s">
        <v>1535</v>
      </c>
      <c r="K684" s="60">
        <f t="shared" si="176"/>
        <v>0.72222222222222221</v>
      </c>
      <c r="L684" s="60">
        <f t="shared" si="177"/>
        <v>0.8</v>
      </c>
    </row>
    <row r="685" spans="2:12" s="13" customFormat="1" ht="78" hidden="1" customHeight="1" x14ac:dyDescent="0.25">
      <c r="B685" s="111"/>
      <c r="C685" s="7" t="s">
        <v>695</v>
      </c>
      <c r="D685" s="8"/>
      <c r="E685" s="9" t="s">
        <v>696</v>
      </c>
      <c r="F685" s="15" t="s">
        <v>697</v>
      </c>
      <c r="G685" s="49" t="s">
        <v>689</v>
      </c>
      <c r="H685" s="44" t="s">
        <v>698</v>
      </c>
      <c r="I685" s="12" t="s">
        <v>1153</v>
      </c>
      <c r="J685" s="9" t="s">
        <v>1536</v>
      </c>
      <c r="K685" s="60">
        <f t="shared" si="176"/>
        <v>0.72222222222222221</v>
      </c>
      <c r="L685" s="60">
        <f>3/3</f>
        <v>1</v>
      </c>
    </row>
    <row r="686" spans="2:12" s="13" customFormat="1" ht="78" hidden="1" customHeight="1" x14ac:dyDescent="0.25">
      <c r="B686" s="111"/>
      <c r="C686" s="7" t="s">
        <v>695</v>
      </c>
      <c r="D686" s="8"/>
      <c r="E686" s="9" t="s">
        <v>696</v>
      </c>
      <c r="F686" s="15" t="s">
        <v>699</v>
      </c>
      <c r="G686" s="49" t="s">
        <v>689</v>
      </c>
      <c r="H686" s="44" t="s">
        <v>700</v>
      </c>
      <c r="I686" s="12" t="s">
        <v>1153</v>
      </c>
      <c r="J686" s="9" t="s">
        <v>1537</v>
      </c>
      <c r="K686" s="60">
        <f t="shared" si="176"/>
        <v>0.72222222222222221</v>
      </c>
      <c r="L686" s="60">
        <f t="shared" ref="L686:L687" si="178">3/3</f>
        <v>1</v>
      </c>
    </row>
    <row r="687" spans="2:12" s="13" customFormat="1" ht="78" hidden="1" customHeight="1" x14ac:dyDescent="0.25">
      <c r="B687" s="111"/>
      <c r="C687" s="7" t="s">
        <v>695</v>
      </c>
      <c r="D687" s="8"/>
      <c r="E687" s="9" t="s">
        <v>696</v>
      </c>
      <c r="F687" s="15" t="s">
        <v>699</v>
      </c>
      <c r="G687" s="49" t="s">
        <v>689</v>
      </c>
      <c r="H687" s="44" t="s">
        <v>701</v>
      </c>
      <c r="I687" s="12" t="s">
        <v>1153</v>
      </c>
      <c r="J687" s="9" t="s">
        <v>1538</v>
      </c>
      <c r="K687" s="60">
        <f t="shared" si="176"/>
        <v>0.72222222222222221</v>
      </c>
      <c r="L687" s="60">
        <f t="shared" si="178"/>
        <v>1</v>
      </c>
    </row>
    <row r="688" spans="2:12" s="13" customFormat="1" ht="78" hidden="1" customHeight="1" x14ac:dyDescent="0.25">
      <c r="B688" s="111"/>
      <c r="C688" s="7" t="s">
        <v>702</v>
      </c>
      <c r="D688" s="8"/>
      <c r="E688" s="9" t="s">
        <v>703</v>
      </c>
      <c r="F688" s="15" t="s">
        <v>704</v>
      </c>
      <c r="G688" s="49" t="s">
        <v>689</v>
      </c>
      <c r="H688" s="45" t="s">
        <v>705</v>
      </c>
      <c r="I688" s="12" t="s">
        <v>1153</v>
      </c>
      <c r="J688" s="9" t="s">
        <v>1539</v>
      </c>
      <c r="K688" s="60">
        <f t="shared" si="176"/>
        <v>0.72222222222222221</v>
      </c>
      <c r="L688" s="60">
        <f>2/2</f>
        <v>1</v>
      </c>
    </row>
    <row r="689" spans="2:12" s="13" customFormat="1" ht="78" hidden="1" customHeight="1" x14ac:dyDescent="0.25">
      <c r="B689" s="111"/>
      <c r="C689" s="7" t="s">
        <v>702</v>
      </c>
      <c r="D689" s="8"/>
      <c r="E689" s="9" t="s">
        <v>703</v>
      </c>
      <c r="F689" s="15" t="s">
        <v>706</v>
      </c>
      <c r="G689" s="49" t="s">
        <v>689</v>
      </c>
      <c r="H689" s="44" t="s">
        <v>707</v>
      </c>
      <c r="I689" s="12" t="s">
        <v>1153</v>
      </c>
      <c r="J689" s="67" t="s">
        <v>1540</v>
      </c>
      <c r="K689" s="101">
        <f t="shared" si="176"/>
        <v>0.72222222222222221</v>
      </c>
      <c r="L689" s="60">
        <f>2/2</f>
        <v>1</v>
      </c>
    </row>
    <row r="690" spans="2:12" s="13" customFormat="1" ht="78" customHeight="1" x14ac:dyDescent="0.25">
      <c r="B690" s="111"/>
      <c r="C690" s="7" t="s">
        <v>708</v>
      </c>
      <c r="D690" s="8"/>
      <c r="E690" s="9" t="s">
        <v>709</v>
      </c>
      <c r="F690" s="15" t="s">
        <v>710</v>
      </c>
      <c r="G690" s="49" t="s">
        <v>711</v>
      </c>
      <c r="H690" s="45" t="s">
        <v>712</v>
      </c>
      <c r="I690" s="12"/>
      <c r="J690" s="71"/>
      <c r="K690" s="60"/>
      <c r="L690" s="60"/>
    </row>
    <row r="691" spans="2:12" s="13" customFormat="1" ht="78" hidden="1" customHeight="1" x14ac:dyDescent="0.25">
      <c r="B691" s="111"/>
      <c r="C691" s="7" t="s">
        <v>713</v>
      </c>
      <c r="D691" s="8"/>
      <c r="E691" s="9" t="s">
        <v>714</v>
      </c>
      <c r="F691" s="15" t="s">
        <v>715</v>
      </c>
      <c r="G691" s="49" t="s">
        <v>12</v>
      </c>
      <c r="H691" s="45" t="s">
        <v>716</v>
      </c>
      <c r="I691" s="12" t="s">
        <v>1153</v>
      </c>
      <c r="J691" s="9" t="s">
        <v>1529</v>
      </c>
      <c r="K691" s="102">
        <f>2/2</f>
        <v>1</v>
      </c>
      <c r="L691" s="60">
        <f>1/1</f>
        <v>1</v>
      </c>
    </row>
    <row r="692" spans="2:12" s="13" customFormat="1" ht="78" hidden="1" customHeight="1" x14ac:dyDescent="0.25">
      <c r="B692" s="111"/>
      <c r="C692" s="7" t="s">
        <v>717</v>
      </c>
      <c r="D692" s="8"/>
      <c r="E692" s="9" t="s">
        <v>718</v>
      </c>
      <c r="F692" s="15" t="s">
        <v>719</v>
      </c>
      <c r="G692" s="49" t="s">
        <v>12</v>
      </c>
      <c r="H692" s="44" t="s">
        <v>720</v>
      </c>
      <c r="I692" s="12" t="s">
        <v>1153</v>
      </c>
      <c r="J692" s="9" t="s">
        <v>1530</v>
      </c>
      <c r="K692" s="101">
        <f>2/2</f>
        <v>1</v>
      </c>
      <c r="L692" s="60">
        <f>1/1</f>
        <v>1</v>
      </c>
    </row>
    <row r="693" spans="2:12" s="13" customFormat="1" ht="78" customHeight="1" x14ac:dyDescent="0.25">
      <c r="B693" s="111"/>
      <c r="C693" s="7" t="s">
        <v>721</v>
      </c>
      <c r="D693" s="8"/>
      <c r="E693" s="9" t="s">
        <v>722</v>
      </c>
      <c r="F693" s="15" t="s">
        <v>723</v>
      </c>
      <c r="G693" s="49" t="s">
        <v>711</v>
      </c>
      <c r="H693" s="47" t="s">
        <v>1151</v>
      </c>
      <c r="I693" s="12"/>
      <c r="J693" s="71"/>
      <c r="K693" s="60"/>
      <c r="L693" s="60"/>
    </row>
    <row r="694" spans="2:12" s="13" customFormat="1" ht="78" hidden="1" customHeight="1" x14ac:dyDescent="0.25">
      <c r="B694" s="111"/>
      <c r="C694" s="7" t="s">
        <v>724</v>
      </c>
      <c r="D694" s="8"/>
      <c r="E694" s="9" t="s">
        <v>725</v>
      </c>
      <c r="F694" s="15" t="s">
        <v>726</v>
      </c>
      <c r="G694" s="49" t="s">
        <v>689</v>
      </c>
      <c r="H694" s="44" t="s">
        <v>727</v>
      </c>
      <c r="I694" s="12" t="s">
        <v>1153</v>
      </c>
      <c r="J694" s="9" t="s">
        <v>1541</v>
      </c>
      <c r="K694" s="105">
        <f>13/18</f>
        <v>0.72222222222222221</v>
      </c>
      <c r="L694" s="60">
        <f>1/1</f>
        <v>1</v>
      </c>
    </row>
    <row r="695" spans="2:12" s="13" customFormat="1" ht="78" hidden="1" customHeight="1" x14ac:dyDescent="0.25">
      <c r="B695" s="111"/>
      <c r="C695" s="7" t="s">
        <v>728</v>
      </c>
      <c r="D695" s="8"/>
      <c r="E695" s="9" t="s">
        <v>729</v>
      </c>
      <c r="F695" s="15" t="s">
        <v>730</v>
      </c>
      <c r="G695" s="49" t="s">
        <v>314</v>
      </c>
      <c r="H695" s="45" t="s">
        <v>731</v>
      </c>
      <c r="I695" s="103"/>
      <c r="J695" s="104"/>
      <c r="K695" s="60"/>
      <c r="L695" s="60"/>
    </row>
    <row r="696" spans="2:12" s="13" customFormat="1" ht="148.5" hidden="1" customHeight="1" x14ac:dyDescent="0.25">
      <c r="B696" s="111"/>
      <c r="C696" s="7" t="s">
        <v>728</v>
      </c>
      <c r="D696" s="8"/>
      <c r="E696" s="9" t="s">
        <v>729</v>
      </c>
      <c r="F696" s="15" t="s">
        <v>730</v>
      </c>
      <c r="G696" s="49" t="s">
        <v>732</v>
      </c>
      <c r="H696" s="44" t="s">
        <v>733</v>
      </c>
      <c r="I696" s="12" t="s">
        <v>1153</v>
      </c>
      <c r="J696" s="68" t="s">
        <v>1356</v>
      </c>
      <c r="K696" s="106">
        <f>2/2</f>
        <v>1</v>
      </c>
      <c r="L696" s="60">
        <f>1/1</f>
        <v>1</v>
      </c>
    </row>
    <row r="697" spans="2:12" s="13" customFormat="1" ht="78" hidden="1" customHeight="1" x14ac:dyDescent="0.25">
      <c r="B697" s="111"/>
      <c r="C697" s="7" t="s">
        <v>728</v>
      </c>
      <c r="D697" s="8"/>
      <c r="E697" s="9" t="s">
        <v>729</v>
      </c>
      <c r="F697" s="15" t="s">
        <v>730</v>
      </c>
      <c r="G697" s="49" t="s">
        <v>42</v>
      </c>
      <c r="H697" s="44" t="s">
        <v>734</v>
      </c>
      <c r="I697" s="12" t="s">
        <v>1153</v>
      </c>
      <c r="J697" s="71" t="s">
        <v>1576</v>
      </c>
      <c r="K697" s="60">
        <v>1</v>
      </c>
      <c r="L697" s="60">
        <f>1/1</f>
        <v>1</v>
      </c>
    </row>
    <row r="698" spans="2:12" s="13" customFormat="1" ht="78" hidden="1" customHeight="1" x14ac:dyDescent="0.25">
      <c r="B698" s="111"/>
      <c r="C698" s="7" t="s">
        <v>728</v>
      </c>
      <c r="D698" s="8"/>
      <c r="E698" s="9" t="s">
        <v>729</v>
      </c>
      <c r="F698" s="15" t="s">
        <v>730</v>
      </c>
      <c r="G698" s="49" t="s">
        <v>735</v>
      </c>
      <c r="H698" s="44" t="s">
        <v>736</v>
      </c>
      <c r="I698" s="12" t="s">
        <v>1153</v>
      </c>
      <c r="J698" s="9" t="s">
        <v>1222</v>
      </c>
      <c r="K698" s="60">
        <f>1/3</f>
        <v>0.33333333333333331</v>
      </c>
      <c r="L698" s="60">
        <f>1/1</f>
        <v>1</v>
      </c>
    </row>
    <row r="699" spans="2:12" s="13" customFormat="1" ht="78" hidden="1" customHeight="1" x14ac:dyDescent="0.25">
      <c r="B699" s="111"/>
      <c r="C699" s="7" t="s">
        <v>737</v>
      </c>
      <c r="D699" s="8"/>
      <c r="E699" s="9" t="s">
        <v>738</v>
      </c>
      <c r="F699" s="15" t="s">
        <v>739</v>
      </c>
      <c r="G699" s="49" t="s">
        <v>732</v>
      </c>
      <c r="H699" s="44" t="s">
        <v>740</v>
      </c>
      <c r="I699" s="12" t="s">
        <v>1153</v>
      </c>
      <c r="J699" s="68" t="s">
        <v>1357</v>
      </c>
      <c r="K699" s="99">
        <f>2/2</f>
        <v>1</v>
      </c>
      <c r="L699" s="60">
        <f>1/1</f>
        <v>1</v>
      </c>
    </row>
    <row r="700" spans="2:12" s="13" customFormat="1" ht="78" hidden="1" customHeight="1" x14ac:dyDescent="0.25">
      <c r="B700" s="111"/>
      <c r="C700" s="7" t="s">
        <v>737</v>
      </c>
      <c r="D700" s="8"/>
      <c r="E700" s="9" t="s">
        <v>738</v>
      </c>
      <c r="F700" s="15" t="s">
        <v>739</v>
      </c>
      <c r="G700" s="49" t="s">
        <v>42</v>
      </c>
      <c r="H700" s="44" t="s">
        <v>741</v>
      </c>
      <c r="I700" s="12" t="s">
        <v>1153</v>
      </c>
      <c r="J700" s="71" t="s">
        <v>1577</v>
      </c>
      <c r="K700" s="60">
        <v>1</v>
      </c>
      <c r="L700" s="60">
        <f>1/1</f>
        <v>1</v>
      </c>
    </row>
    <row r="701" spans="2:12" s="13" customFormat="1" ht="78" hidden="1" customHeight="1" x14ac:dyDescent="0.25">
      <c r="B701" s="111"/>
      <c r="C701" s="7" t="s">
        <v>742</v>
      </c>
      <c r="D701" s="8" t="s">
        <v>743</v>
      </c>
      <c r="E701" s="9" t="s">
        <v>744</v>
      </c>
      <c r="F701" s="15" t="s">
        <v>745</v>
      </c>
      <c r="G701" s="49" t="s">
        <v>9</v>
      </c>
      <c r="H701" s="44" t="s">
        <v>746</v>
      </c>
      <c r="I701" s="12" t="s">
        <v>1156</v>
      </c>
      <c r="J701" s="82" t="s">
        <v>1785</v>
      </c>
      <c r="K701" s="60">
        <v>0</v>
      </c>
      <c r="L701" s="60">
        <v>0</v>
      </c>
    </row>
    <row r="702" spans="2:12" s="13" customFormat="1" ht="78" hidden="1" customHeight="1" x14ac:dyDescent="0.25">
      <c r="B702" s="111"/>
      <c r="C702" s="7" t="s">
        <v>742</v>
      </c>
      <c r="D702" s="8" t="s">
        <v>743</v>
      </c>
      <c r="E702" s="9" t="s">
        <v>744</v>
      </c>
      <c r="F702" s="15" t="s">
        <v>745</v>
      </c>
      <c r="G702" s="49" t="s">
        <v>63</v>
      </c>
      <c r="H702" s="42" t="s">
        <v>747</v>
      </c>
      <c r="I702" s="12" t="s">
        <v>1156</v>
      </c>
      <c r="J702" s="71" t="s">
        <v>1288</v>
      </c>
      <c r="K702" s="60">
        <v>0</v>
      </c>
      <c r="L702" s="60">
        <v>0</v>
      </c>
    </row>
    <row r="703" spans="2:12" s="13" customFormat="1" ht="78" hidden="1" customHeight="1" x14ac:dyDescent="0.25">
      <c r="B703" s="111"/>
      <c r="C703" s="7" t="s">
        <v>742</v>
      </c>
      <c r="D703" s="8" t="s">
        <v>743</v>
      </c>
      <c r="E703" s="9" t="s">
        <v>744</v>
      </c>
      <c r="F703" s="15" t="s">
        <v>745</v>
      </c>
      <c r="G703" s="49" t="s">
        <v>20</v>
      </c>
      <c r="H703" s="42" t="s">
        <v>748</v>
      </c>
      <c r="I703" s="12" t="s">
        <v>1153</v>
      </c>
      <c r="J703" s="9" t="s">
        <v>1615</v>
      </c>
      <c r="K703" s="60">
        <f>2/2</f>
        <v>1</v>
      </c>
      <c r="L703" s="60">
        <f>1/1</f>
        <v>1</v>
      </c>
    </row>
    <row r="704" spans="2:12" s="13" customFormat="1" ht="78" hidden="1" customHeight="1" x14ac:dyDescent="0.25">
      <c r="B704" s="111"/>
      <c r="C704" s="7" t="s">
        <v>742</v>
      </c>
      <c r="D704" s="8" t="s">
        <v>743</v>
      </c>
      <c r="E704" s="9" t="s">
        <v>744</v>
      </c>
      <c r="F704" s="15" t="s">
        <v>745</v>
      </c>
      <c r="G704" s="49" t="s">
        <v>23</v>
      </c>
      <c r="H704" s="42" t="s">
        <v>749</v>
      </c>
      <c r="I704" s="12" t="s">
        <v>1156</v>
      </c>
      <c r="J704" s="71" t="s">
        <v>1733</v>
      </c>
      <c r="K704" s="60">
        <f>3/5</f>
        <v>0.6</v>
      </c>
      <c r="L704" s="60">
        <f>1/2</f>
        <v>0.5</v>
      </c>
    </row>
    <row r="705" spans="2:12" s="13" customFormat="1" ht="78" hidden="1" customHeight="1" x14ac:dyDescent="0.25">
      <c r="B705" s="111"/>
      <c r="C705" s="7" t="s">
        <v>742</v>
      </c>
      <c r="D705" s="8" t="s">
        <v>743</v>
      </c>
      <c r="E705" s="9" t="s">
        <v>744</v>
      </c>
      <c r="F705" s="15" t="s">
        <v>745</v>
      </c>
      <c r="G705" s="49" t="s">
        <v>23</v>
      </c>
      <c r="H705" s="42" t="s">
        <v>750</v>
      </c>
      <c r="I705" s="12" t="s">
        <v>1153</v>
      </c>
      <c r="J705" s="71" t="s">
        <v>1734</v>
      </c>
      <c r="K705" s="60">
        <f>3/5</f>
        <v>0.6</v>
      </c>
      <c r="L705" s="60">
        <f>1/2</f>
        <v>0.5</v>
      </c>
    </row>
    <row r="706" spans="2:12" s="13" customFormat="1" ht="78" hidden="1" customHeight="1" x14ac:dyDescent="0.25">
      <c r="B706" s="111"/>
      <c r="C706" s="7" t="s">
        <v>742</v>
      </c>
      <c r="D706" s="8" t="s">
        <v>743</v>
      </c>
      <c r="E706" s="9" t="s">
        <v>744</v>
      </c>
      <c r="F706" s="15" t="s">
        <v>745</v>
      </c>
      <c r="G706" s="49" t="s">
        <v>68</v>
      </c>
      <c r="H706" s="42" t="s">
        <v>69</v>
      </c>
      <c r="I706" s="12" t="s">
        <v>1156</v>
      </c>
      <c r="J706" s="9" t="s">
        <v>1501</v>
      </c>
      <c r="K706" s="60">
        <v>0</v>
      </c>
      <c r="L706" s="60">
        <v>0</v>
      </c>
    </row>
    <row r="707" spans="2:12" s="13" customFormat="1" ht="78" hidden="1" customHeight="1" x14ac:dyDescent="0.25">
      <c r="B707" s="111"/>
      <c r="C707" s="7" t="s">
        <v>742</v>
      </c>
      <c r="D707" s="8" t="s">
        <v>743</v>
      </c>
      <c r="E707" s="9" t="s">
        <v>744</v>
      </c>
      <c r="F707" s="15" t="s">
        <v>745</v>
      </c>
      <c r="G707" s="49" t="s">
        <v>26</v>
      </c>
      <c r="H707" s="42" t="s">
        <v>751</v>
      </c>
      <c r="I707" s="12" t="s">
        <v>1153</v>
      </c>
      <c r="J707" s="9" t="s">
        <v>1461</v>
      </c>
      <c r="K707" s="60">
        <f>4/4</f>
        <v>1</v>
      </c>
      <c r="L707" s="60">
        <f>2/2</f>
        <v>1</v>
      </c>
    </row>
    <row r="708" spans="2:12" s="13" customFormat="1" ht="78" hidden="1" customHeight="1" x14ac:dyDescent="0.25">
      <c r="B708" s="111"/>
      <c r="C708" s="7" t="s">
        <v>742</v>
      </c>
      <c r="D708" s="8" t="s">
        <v>743</v>
      </c>
      <c r="E708" s="9" t="s">
        <v>744</v>
      </c>
      <c r="F708" s="15" t="s">
        <v>745</v>
      </c>
      <c r="G708" s="49" t="s">
        <v>26</v>
      </c>
      <c r="H708" s="42" t="s">
        <v>752</v>
      </c>
      <c r="I708" s="12" t="s">
        <v>1153</v>
      </c>
      <c r="J708" s="9" t="s">
        <v>1462</v>
      </c>
      <c r="K708" s="60">
        <f>4/4</f>
        <v>1</v>
      </c>
      <c r="L708" s="60">
        <f>2/2</f>
        <v>1</v>
      </c>
    </row>
    <row r="709" spans="2:12" s="13" customFormat="1" ht="78" hidden="1" customHeight="1" x14ac:dyDescent="0.25">
      <c r="B709" s="111"/>
      <c r="C709" s="7" t="s">
        <v>742</v>
      </c>
      <c r="D709" s="8" t="s">
        <v>743</v>
      </c>
      <c r="E709" s="9" t="s">
        <v>744</v>
      </c>
      <c r="F709" s="15" t="s">
        <v>745</v>
      </c>
      <c r="G709" s="49" t="s">
        <v>74</v>
      </c>
      <c r="H709" s="42" t="s">
        <v>753</v>
      </c>
      <c r="I709" s="12" t="s">
        <v>1153</v>
      </c>
      <c r="J709" s="75" t="s">
        <v>1313</v>
      </c>
      <c r="K709" s="60">
        <f>2/2</f>
        <v>1</v>
      </c>
      <c r="L709" s="60">
        <f>1/1</f>
        <v>1</v>
      </c>
    </row>
    <row r="710" spans="2:12" s="13" customFormat="1" ht="78" hidden="1" customHeight="1" x14ac:dyDescent="0.25">
      <c r="B710" s="111"/>
      <c r="C710" s="7" t="s">
        <v>742</v>
      </c>
      <c r="D710" s="8" t="s">
        <v>743</v>
      </c>
      <c r="E710" s="9" t="s">
        <v>744</v>
      </c>
      <c r="F710" s="15" t="s">
        <v>745</v>
      </c>
      <c r="G710" s="49" t="s">
        <v>29</v>
      </c>
      <c r="H710" s="42" t="s">
        <v>754</v>
      </c>
      <c r="I710" s="12" t="s">
        <v>1156</v>
      </c>
      <c r="J710" s="9">
        <v>0</v>
      </c>
      <c r="K710" s="60">
        <v>0</v>
      </c>
      <c r="L710" s="60">
        <v>0</v>
      </c>
    </row>
    <row r="711" spans="2:12" s="13" customFormat="1" ht="78" hidden="1" customHeight="1" x14ac:dyDescent="0.25">
      <c r="B711" s="111"/>
      <c r="C711" s="7" t="s">
        <v>742</v>
      </c>
      <c r="D711" s="8" t="s">
        <v>743</v>
      </c>
      <c r="E711" s="9" t="s">
        <v>744</v>
      </c>
      <c r="F711" s="15" t="s">
        <v>745</v>
      </c>
      <c r="G711" s="49" t="s">
        <v>31</v>
      </c>
      <c r="H711" s="42" t="s">
        <v>755</v>
      </c>
      <c r="I711" s="12" t="s">
        <v>1153</v>
      </c>
      <c r="J711" s="8"/>
      <c r="K711" s="60">
        <f>2/2</f>
        <v>1</v>
      </c>
      <c r="L711" s="60">
        <f>1/1</f>
        <v>1</v>
      </c>
    </row>
    <row r="712" spans="2:12" s="13" customFormat="1" ht="78" hidden="1" customHeight="1" x14ac:dyDescent="0.25">
      <c r="B712" s="111"/>
      <c r="C712" s="7" t="s">
        <v>742</v>
      </c>
      <c r="D712" s="8" t="s">
        <v>743</v>
      </c>
      <c r="E712" s="9" t="s">
        <v>744</v>
      </c>
      <c r="F712" s="15" t="s">
        <v>745</v>
      </c>
      <c r="G712" s="49" t="s">
        <v>350</v>
      </c>
      <c r="H712" s="42" t="s">
        <v>756</v>
      </c>
      <c r="I712" s="12" t="s">
        <v>1156</v>
      </c>
      <c r="J712" s="72"/>
      <c r="K712" s="60">
        <v>0</v>
      </c>
      <c r="L712" s="60">
        <v>0</v>
      </c>
    </row>
    <row r="713" spans="2:12" s="13" customFormat="1" ht="78" hidden="1" customHeight="1" x14ac:dyDescent="0.25">
      <c r="B713" s="111"/>
      <c r="C713" s="7" t="s">
        <v>742</v>
      </c>
      <c r="D713" s="8" t="s">
        <v>743</v>
      </c>
      <c r="E713" s="9" t="s">
        <v>744</v>
      </c>
      <c r="F713" s="15" t="s">
        <v>745</v>
      </c>
      <c r="G713" s="49" t="s">
        <v>33</v>
      </c>
      <c r="H713" s="42" t="s">
        <v>757</v>
      </c>
      <c r="I713" s="12" t="s">
        <v>1156</v>
      </c>
      <c r="J713" s="71" t="s">
        <v>1178</v>
      </c>
      <c r="K713" s="60">
        <v>0</v>
      </c>
      <c r="L713" s="60">
        <v>0</v>
      </c>
    </row>
    <row r="714" spans="2:12" s="13" customFormat="1" ht="78" hidden="1" customHeight="1" x14ac:dyDescent="0.25">
      <c r="B714" s="111"/>
      <c r="C714" s="7" t="s">
        <v>742</v>
      </c>
      <c r="D714" s="8" t="s">
        <v>743</v>
      </c>
      <c r="E714" s="9" t="s">
        <v>744</v>
      </c>
      <c r="F714" s="15" t="s">
        <v>745</v>
      </c>
      <c r="G714" s="49" t="s">
        <v>99</v>
      </c>
      <c r="H714" s="42" t="s">
        <v>758</v>
      </c>
      <c r="I714" s="12" t="s">
        <v>1156</v>
      </c>
      <c r="J714" s="9" t="s">
        <v>1664</v>
      </c>
      <c r="K714" s="101">
        <v>0</v>
      </c>
      <c r="L714" s="60">
        <v>0</v>
      </c>
    </row>
    <row r="715" spans="2:12" s="13" customFormat="1" ht="78" hidden="1" customHeight="1" x14ac:dyDescent="0.25">
      <c r="B715" s="111"/>
      <c r="C715" s="7" t="s">
        <v>742</v>
      </c>
      <c r="D715" s="8" t="s">
        <v>743</v>
      </c>
      <c r="E715" s="9" t="s">
        <v>744</v>
      </c>
      <c r="F715" s="15" t="s">
        <v>745</v>
      </c>
      <c r="G715" s="49" t="s">
        <v>314</v>
      </c>
      <c r="H715" s="42" t="s">
        <v>759</v>
      </c>
      <c r="I715" s="103"/>
      <c r="J715" s="104"/>
      <c r="K715" s="60"/>
      <c r="L715" s="60"/>
    </row>
    <row r="716" spans="2:12" s="13" customFormat="1" ht="78" hidden="1" customHeight="1" x14ac:dyDescent="0.25">
      <c r="B716" s="111"/>
      <c r="C716" s="7" t="s">
        <v>742</v>
      </c>
      <c r="D716" s="8" t="s">
        <v>743</v>
      </c>
      <c r="E716" s="9" t="s">
        <v>744</v>
      </c>
      <c r="F716" s="15" t="s">
        <v>745</v>
      </c>
      <c r="G716" s="49" t="s">
        <v>104</v>
      </c>
      <c r="H716" s="42" t="s">
        <v>113</v>
      </c>
      <c r="I716" s="12" t="s">
        <v>1156</v>
      </c>
      <c r="J716" s="9" t="s">
        <v>1195</v>
      </c>
      <c r="K716" s="102">
        <f>1/6</f>
        <v>0.16666666666666666</v>
      </c>
      <c r="L716" s="60">
        <f>1/2</f>
        <v>0.5</v>
      </c>
    </row>
    <row r="717" spans="2:12" s="13" customFormat="1" ht="94.5" hidden="1" x14ac:dyDescent="0.25">
      <c r="B717" s="111"/>
      <c r="C717" s="7" t="s">
        <v>742</v>
      </c>
      <c r="D717" s="8" t="s">
        <v>743</v>
      </c>
      <c r="E717" s="9" t="s">
        <v>744</v>
      </c>
      <c r="F717" s="15" t="s">
        <v>745</v>
      </c>
      <c r="G717" s="49" t="s">
        <v>104</v>
      </c>
      <c r="H717" s="42" t="s">
        <v>760</v>
      </c>
      <c r="I717" s="12" t="s">
        <v>1153</v>
      </c>
      <c r="J717" s="9" t="s">
        <v>1198</v>
      </c>
      <c r="K717" s="60">
        <f t="shared" ref="K717:K718" si="179">1/6</f>
        <v>0.16666666666666666</v>
      </c>
      <c r="L717" s="60">
        <f>1/2</f>
        <v>0.5</v>
      </c>
    </row>
    <row r="718" spans="2:12" s="13" customFormat="1" ht="78" hidden="1" customHeight="1" x14ac:dyDescent="0.25">
      <c r="B718" s="111"/>
      <c r="C718" s="7" t="s">
        <v>742</v>
      </c>
      <c r="D718" s="8" t="s">
        <v>743</v>
      </c>
      <c r="E718" s="9" t="s">
        <v>744</v>
      </c>
      <c r="F718" s="15" t="s">
        <v>745</v>
      </c>
      <c r="G718" s="49" t="s">
        <v>104</v>
      </c>
      <c r="H718" s="42" t="s">
        <v>761</v>
      </c>
      <c r="I718" s="12" t="s">
        <v>1156</v>
      </c>
      <c r="J718" s="9" t="s">
        <v>1199</v>
      </c>
      <c r="K718" s="60">
        <f t="shared" si="179"/>
        <v>0.16666666666666666</v>
      </c>
      <c r="L718" s="60">
        <v>0</v>
      </c>
    </row>
    <row r="719" spans="2:12" s="13" customFormat="1" ht="78" hidden="1" customHeight="1" x14ac:dyDescent="0.25">
      <c r="B719" s="111"/>
      <c r="C719" s="7" t="s">
        <v>742</v>
      </c>
      <c r="D719" s="8" t="s">
        <v>743</v>
      </c>
      <c r="E719" s="9" t="s">
        <v>744</v>
      </c>
      <c r="F719" s="15" t="s">
        <v>745</v>
      </c>
      <c r="G719" s="49" t="s">
        <v>762</v>
      </c>
      <c r="H719" s="42" t="s">
        <v>763</v>
      </c>
      <c r="I719" s="12" t="s">
        <v>1153</v>
      </c>
      <c r="J719" s="9" t="s">
        <v>1353</v>
      </c>
      <c r="K719" s="60">
        <f>2/2</f>
        <v>1</v>
      </c>
      <c r="L719" s="60">
        <f>1/1</f>
        <v>1</v>
      </c>
    </row>
    <row r="720" spans="2:12" s="13" customFormat="1" ht="78" hidden="1" customHeight="1" x14ac:dyDescent="0.25">
      <c r="B720" s="111"/>
      <c r="C720" s="7" t="s">
        <v>742</v>
      </c>
      <c r="D720" s="8" t="s">
        <v>743</v>
      </c>
      <c r="E720" s="9" t="s">
        <v>744</v>
      </c>
      <c r="F720" s="15" t="s">
        <v>745</v>
      </c>
      <c r="G720" s="49" t="s">
        <v>764</v>
      </c>
      <c r="H720" s="42" t="s">
        <v>765</v>
      </c>
      <c r="I720" s="12" t="s">
        <v>1156</v>
      </c>
      <c r="J720" s="71" t="s">
        <v>1158</v>
      </c>
      <c r="K720" s="60">
        <f>2/5</f>
        <v>0.4</v>
      </c>
      <c r="L720" s="60">
        <v>0</v>
      </c>
    </row>
    <row r="721" spans="2:12" s="13" customFormat="1" ht="78" hidden="1" customHeight="1" x14ac:dyDescent="0.25">
      <c r="B721" s="111"/>
      <c r="C721" s="7" t="s">
        <v>742</v>
      </c>
      <c r="D721" s="8" t="s">
        <v>743</v>
      </c>
      <c r="E721" s="9" t="s">
        <v>744</v>
      </c>
      <c r="F721" s="15" t="s">
        <v>745</v>
      </c>
      <c r="G721" s="49" t="s">
        <v>764</v>
      </c>
      <c r="H721" s="42" t="s">
        <v>766</v>
      </c>
      <c r="I721" s="12" t="s">
        <v>1156</v>
      </c>
      <c r="J721" s="71" t="s">
        <v>1159</v>
      </c>
      <c r="K721" s="60">
        <f t="shared" ref="K721:K722" si="180">2/5</f>
        <v>0.4</v>
      </c>
      <c r="L721" s="60">
        <v>0</v>
      </c>
    </row>
    <row r="722" spans="2:12" s="13" customFormat="1" ht="78" hidden="1" customHeight="1" x14ac:dyDescent="0.25">
      <c r="B722" s="111"/>
      <c r="C722" s="7" t="s">
        <v>742</v>
      </c>
      <c r="D722" s="8" t="s">
        <v>743</v>
      </c>
      <c r="E722" s="9" t="s">
        <v>744</v>
      </c>
      <c r="F722" s="15" t="s">
        <v>745</v>
      </c>
      <c r="G722" s="49" t="s">
        <v>764</v>
      </c>
      <c r="H722" s="42" t="s">
        <v>767</v>
      </c>
      <c r="I722" s="12" t="s">
        <v>1156</v>
      </c>
      <c r="J722" s="71" t="s">
        <v>1160</v>
      </c>
      <c r="K722" s="60">
        <f t="shared" si="180"/>
        <v>0.4</v>
      </c>
      <c r="L722" s="60">
        <v>0</v>
      </c>
    </row>
    <row r="723" spans="2:12" s="13" customFormat="1" ht="78" hidden="1" customHeight="1" x14ac:dyDescent="0.25">
      <c r="B723" s="111"/>
      <c r="C723" s="7" t="s">
        <v>742</v>
      </c>
      <c r="D723" s="8" t="s">
        <v>743</v>
      </c>
      <c r="E723" s="9" t="s">
        <v>744</v>
      </c>
      <c r="F723" s="15" t="s">
        <v>745</v>
      </c>
      <c r="G723" s="49" t="s">
        <v>181</v>
      </c>
      <c r="H723" s="42" t="s">
        <v>768</v>
      </c>
      <c r="I723" s="12" t="s">
        <v>1156</v>
      </c>
      <c r="J723" s="9" t="s">
        <v>1491</v>
      </c>
      <c r="K723" s="60">
        <v>0</v>
      </c>
      <c r="L723" s="60">
        <v>0</v>
      </c>
    </row>
    <row r="724" spans="2:12" s="13" customFormat="1" ht="78" hidden="1" customHeight="1" x14ac:dyDescent="0.25">
      <c r="B724" s="111"/>
      <c r="C724" s="7" t="s">
        <v>742</v>
      </c>
      <c r="D724" s="8" t="s">
        <v>743</v>
      </c>
      <c r="E724" s="9" t="s">
        <v>744</v>
      </c>
      <c r="F724" s="15" t="s">
        <v>745</v>
      </c>
      <c r="G724" s="49" t="s">
        <v>181</v>
      </c>
      <c r="H724" s="42" t="s">
        <v>769</v>
      </c>
      <c r="I724" s="12" t="s">
        <v>1156</v>
      </c>
      <c r="J724" s="9" t="s">
        <v>1492</v>
      </c>
      <c r="K724" s="60">
        <v>0</v>
      </c>
      <c r="L724" s="60">
        <v>0</v>
      </c>
    </row>
    <row r="725" spans="2:12" s="13" customFormat="1" ht="78" hidden="1" customHeight="1" x14ac:dyDescent="0.25">
      <c r="B725" s="111"/>
      <c r="C725" s="7" t="s">
        <v>742</v>
      </c>
      <c r="D725" s="8" t="s">
        <v>743</v>
      </c>
      <c r="E725" s="9" t="s">
        <v>744</v>
      </c>
      <c r="F725" s="15" t="s">
        <v>745</v>
      </c>
      <c r="G725" s="49" t="s">
        <v>40</v>
      </c>
      <c r="H725" s="42" t="s">
        <v>770</v>
      </c>
      <c r="I725" s="52" t="s">
        <v>1153</v>
      </c>
      <c r="J725" s="9" t="s">
        <v>1214</v>
      </c>
      <c r="K725" s="60">
        <f>1/2</f>
        <v>0.5</v>
      </c>
      <c r="L725" s="60">
        <f>1/2</f>
        <v>0.5</v>
      </c>
    </row>
    <row r="726" spans="2:12" s="13" customFormat="1" ht="78" hidden="1" customHeight="1" x14ac:dyDescent="0.25">
      <c r="B726" s="111"/>
      <c r="C726" s="7" t="s">
        <v>742</v>
      </c>
      <c r="D726" s="8" t="s">
        <v>743</v>
      </c>
      <c r="E726" s="9" t="s">
        <v>744</v>
      </c>
      <c r="F726" s="15" t="s">
        <v>745</v>
      </c>
      <c r="G726" s="49" t="s">
        <v>40</v>
      </c>
      <c r="H726" s="42" t="s">
        <v>771</v>
      </c>
      <c r="I726" s="52" t="s">
        <v>1156</v>
      </c>
      <c r="J726" s="9" t="s">
        <v>1215</v>
      </c>
      <c r="K726" s="60">
        <f>1/2</f>
        <v>0.5</v>
      </c>
      <c r="L726" s="60">
        <f>1/2</f>
        <v>0.5</v>
      </c>
    </row>
    <row r="727" spans="2:12" s="13" customFormat="1" ht="78" hidden="1" customHeight="1" x14ac:dyDescent="0.25">
      <c r="B727" s="111"/>
      <c r="C727" s="7" t="s">
        <v>742</v>
      </c>
      <c r="D727" s="8" t="s">
        <v>743</v>
      </c>
      <c r="E727" s="9" t="s">
        <v>744</v>
      </c>
      <c r="F727" s="15" t="s">
        <v>745</v>
      </c>
      <c r="G727" s="49" t="s">
        <v>56</v>
      </c>
      <c r="H727" s="42" t="s">
        <v>772</v>
      </c>
      <c r="I727" s="12" t="s">
        <v>1153</v>
      </c>
      <c r="J727" s="73">
        <v>0.64</v>
      </c>
      <c r="K727" s="60">
        <f>2/2</f>
        <v>1</v>
      </c>
      <c r="L727" s="60">
        <f>1/1</f>
        <v>1</v>
      </c>
    </row>
    <row r="728" spans="2:12" s="13" customFormat="1" ht="78" hidden="1" customHeight="1" x14ac:dyDescent="0.25">
      <c r="B728" s="111"/>
      <c r="C728" s="7" t="s">
        <v>742</v>
      </c>
      <c r="D728" s="8" t="s">
        <v>743</v>
      </c>
      <c r="E728" s="9" t="s">
        <v>744</v>
      </c>
      <c r="F728" s="15" t="s">
        <v>745</v>
      </c>
      <c r="G728" s="49" t="s">
        <v>42</v>
      </c>
      <c r="H728" s="42" t="s">
        <v>773</v>
      </c>
      <c r="I728" s="12" t="s">
        <v>1153</v>
      </c>
      <c r="J728" s="71" t="s">
        <v>1578</v>
      </c>
      <c r="K728" s="60">
        <v>1</v>
      </c>
      <c r="L728" s="60">
        <f>1/1</f>
        <v>1</v>
      </c>
    </row>
    <row r="729" spans="2:12" s="13" customFormat="1" ht="78" hidden="1" customHeight="1" x14ac:dyDescent="0.25">
      <c r="B729" s="111"/>
      <c r="C729" s="7" t="s">
        <v>742</v>
      </c>
      <c r="D729" s="8" t="s">
        <v>743</v>
      </c>
      <c r="E729" s="9" t="s">
        <v>744</v>
      </c>
      <c r="F729" s="15" t="s">
        <v>745</v>
      </c>
      <c r="G729" s="49" t="s">
        <v>44</v>
      </c>
      <c r="H729" s="42" t="s">
        <v>774</v>
      </c>
      <c r="I729" s="12"/>
      <c r="J729" s="9"/>
      <c r="K729" s="60"/>
      <c r="L729" s="60"/>
    </row>
    <row r="730" spans="2:12" s="13" customFormat="1" ht="78" hidden="1" customHeight="1" x14ac:dyDescent="0.25">
      <c r="B730" s="111"/>
      <c r="C730" s="7" t="s">
        <v>742</v>
      </c>
      <c r="D730" s="8" t="s">
        <v>743</v>
      </c>
      <c r="E730" s="9" t="s">
        <v>744</v>
      </c>
      <c r="F730" s="15" t="s">
        <v>745</v>
      </c>
      <c r="G730" s="49" t="s">
        <v>44</v>
      </c>
      <c r="H730" s="42" t="s">
        <v>775</v>
      </c>
      <c r="I730" s="12" t="s">
        <v>1153</v>
      </c>
      <c r="J730" s="9" t="s">
        <v>1414</v>
      </c>
      <c r="K730" s="60">
        <f>3/3</f>
        <v>1</v>
      </c>
      <c r="L730" s="60">
        <f>1/1</f>
        <v>1</v>
      </c>
    </row>
    <row r="731" spans="2:12" s="13" customFormat="1" ht="78" hidden="1" customHeight="1" x14ac:dyDescent="0.25">
      <c r="B731" s="111"/>
      <c r="C731" s="7" t="s">
        <v>742</v>
      </c>
      <c r="D731" s="8" t="s">
        <v>743</v>
      </c>
      <c r="E731" s="9" t="s">
        <v>744</v>
      </c>
      <c r="F731" s="15" t="s">
        <v>745</v>
      </c>
      <c r="G731" s="49" t="s">
        <v>735</v>
      </c>
      <c r="H731" s="42" t="s">
        <v>776</v>
      </c>
      <c r="I731" s="12" t="s">
        <v>1156</v>
      </c>
      <c r="J731" s="9" t="s">
        <v>1223</v>
      </c>
      <c r="K731" s="60">
        <f>1/3</f>
        <v>0.33333333333333331</v>
      </c>
      <c r="L731" s="60">
        <v>0</v>
      </c>
    </row>
    <row r="732" spans="2:12" s="13" customFormat="1" ht="78" hidden="1" customHeight="1" x14ac:dyDescent="0.25">
      <c r="B732" s="111"/>
      <c r="C732" s="7" t="s">
        <v>742</v>
      </c>
      <c r="D732" s="8" t="s">
        <v>743</v>
      </c>
      <c r="E732" s="9" t="s">
        <v>744</v>
      </c>
      <c r="F732" s="15" t="s">
        <v>745</v>
      </c>
      <c r="G732" s="49" t="s">
        <v>85</v>
      </c>
      <c r="H732" s="42" t="s">
        <v>777</v>
      </c>
      <c r="I732" s="12" t="s">
        <v>1156</v>
      </c>
      <c r="J732" s="9" t="s">
        <v>1638</v>
      </c>
      <c r="K732" s="60">
        <v>0</v>
      </c>
      <c r="L732" s="60">
        <v>0</v>
      </c>
    </row>
    <row r="733" spans="2:12" s="13" customFormat="1" ht="78" hidden="1" customHeight="1" x14ac:dyDescent="0.25">
      <c r="B733" s="111"/>
      <c r="C733" s="7" t="s">
        <v>742</v>
      </c>
      <c r="D733" s="8" t="s">
        <v>743</v>
      </c>
      <c r="E733" s="9" t="s">
        <v>744</v>
      </c>
      <c r="F733" s="15" t="s">
        <v>745</v>
      </c>
      <c r="G733" s="49" t="s">
        <v>46</v>
      </c>
      <c r="H733" s="42" t="s">
        <v>778</v>
      </c>
      <c r="I733" s="12" t="s">
        <v>1156</v>
      </c>
      <c r="J733" s="71"/>
      <c r="K733" s="60">
        <v>0</v>
      </c>
      <c r="L733" s="60">
        <v>0</v>
      </c>
    </row>
    <row r="734" spans="2:12" s="13" customFormat="1" ht="78" hidden="1" customHeight="1" x14ac:dyDescent="0.25">
      <c r="B734" s="111"/>
      <c r="C734" s="7" t="s">
        <v>742</v>
      </c>
      <c r="D734" s="8" t="s">
        <v>743</v>
      </c>
      <c r="E734" s="9" t="s">
        <v>744</v>
      </c>
      <c r="F734" s="15" t="s">
        <v>745</v>
      </c>
      <c r="G734" s="49" t="s">
        <v>661</v>
      </c>
      <c r="H734" s="42" t="s">
        <v>779</v>
      </c>
      <c r="I734" s="12" t="s">
        <v>1156</v>
      </c>
      <c r="J734" s="72" t="s">
        <v>1191</v>
      </c>
      <c r="K734" s="60">
        <v>0</v>
      </c>
      <c r="L734" s="60">
        <v>0</v>
      </c>
    </row>
    <row r="735" spans="2:12" s="13" customFormat="1" ht="78" hidden="1" customHeight="1" x14ac:dyDescent="0.25">
      <c r="B735" s="111"/>
      <c r="C735" s="7" t="s">
        <v>742</v>
      </c>
      <c r="D735" s="8" t="s">
        <v>743</v>
      </c>
      <c r="E735" s="9" t="s">
        <v>744</v>
      </c>
      <c r="F735" s="15" t="s">
        <v>745</v>
      </c>
      <c r="G735" s="49" t="s">
        <v>49</v>
      </c>
      <c r="H735" s="42" t="s">
        <v>780</v>
      </c>
      <c r="I735" s="12" t="s">
        <v>1156</v>
      </c>
      <c r="J735" s="71" t="s">
        <v>1266</v>
      </c>
      <c r="K735" s="60">
        <v>0</v>
      </c>
      <c r="L735" s="60">
        <v>0</v>
      </c>
    </row>
    <row r="736" spans="2:12" s="13" customFormat="1" ht="78" hidden="1" customHeight="1" x14ac:dyDescent="0.25">
      <c r="B736" s="111"/>
      <c r="C736" s="7" t="s">
        <v>742</v>
      </c>
      <c r="D736" s="8" t="s">
        <v>743</v>
      </c>
      <c r="E736" s="9" t="s">
        <v>744</v>
      </c>
      <c r="F736" s="15" t="s">
        <v>745</v>
      </c>
      <c r="G736" s="49" t="s">
        <v>52</v>
      </c>
      <c r="H736" s="42" t="s">
        <v>781</v>
      </c>
      <c r="I736" s="12" t="s">
        <v>1156</v>
      </c>
      <c r="J736" s="72"/>
      <c r="K736" s="60">
        <v>0</v>
      </c>
      <c r="L736" s="60">
        <v>0</v>
      </c>
    </row>
    <row r="737" spans="2:12" s="13" customFormat="1" ht="78" hidden="1" customHeight="1" x14ac:dyDescent="0.25">
      <c r="B737" s="111"/>
      <c r="C737" s="7" t="s">
        <v>742</v>
      </c>
      <c r="D737" s="8" t="s">
        <v>743</v>
      </c>
      <c r="E737" s="9" t="s">
        <v>744</v>
      </c>
      <c r="F737" s="15" t="s">
        <v>745</v>
      </c>
      <c r="G737" s="49" t="s">
        <v>602</v>
      </c>
      <c r="H737" s="42" t="s">
        <v>782</v>
      </c>
      <c r="I737" s="12" t="s">
        <v>1153</v>
      </c>
      <c r="J737" s="9" t="s">
        <v>1256</v>
      </c>
      <c r="K737" s="60">
        <f>4/4</f>
        <v>1</v>
      </c>
      <c r="L737" s="60">
        <f>2/2</f>
        <v>1</v>
      </c>
    </row>
    <row r="738" spans="2:12" s="13" customFormat="1" ht="78" hidden="1" customHeight="1" x14ac:dyDescent="0.25">
      <c r="B738" s="111"/>
      <c r="C738" s="7" t="s">
        <v>742</v>
      </c>
      <c r="D738" s="8" t="s">
        <v>743</v>
      </c>
      <c r="E738" s="9" t="s">
        <v>744</v>
      </c>
      <c r="F738" s="15" t="s">
        <v>745</v>
      </c>
      <c r="G738" s="49" t="s">
        <v>602</v>
      </c>
      <c r="H738" s="42" t="s">
        <v>783</v>
      </c>
      <c r="I738" s="12" t="s">
        <v>1153</v>
      </c>
      <c r="J738" s="9" t="s">
        <v>1257</v>
      </c>
      <c r="K738" s="101">
        <f>4/4</f>
        <v>1</v>
      </c>
      <c r="L738" s="60">
        <f>2/2</f>
        <v>1</v>
      </c>
    </row>
    <row r="739" spans="2:12" s="13" customFormat="1" ht="78" customHeight="1" x14ac:dyDescent="0.25">
      <c r="B739" s="111"/>
      <c r="C739" s="7" t="s">
        <v>742</v>
      </c>
      <c r="D739" s="8" t="s">
        <v>743</v>
      </c>
      <c r="E739" s="9" t="s">
        <v>744</v>
      </c>
      <c r="F739" s="15" t="s">
        <v>745</v>
      </c>
      <c r="G739" s="49" t="s">
        <v>711</v>
      </c>
      <c r="H739" s="42" t="s">
        <v>784</v>
      </c>
      <c r="I739" s="12"/>
      <c r="J739" s="71"/>
      <c r="K739" s="60"/>
      <c r="L739" s="60"/>
    </row>
    <row r="740" spans="2:12" s="13" customFormat="1" ht="78" hidden="1" customHeight="1" x14ac:dyDescent="0.25">
      <c r="B740" s="111"/>
      <c r="C740" s="7" t="s">
        <v>742</v>
      </c>
      <c r="D740" s="8" t="s">
        <v>743</v>
      </c>
      <c r="E740" s="9" t="s">
        <v>744</v>
      </c>
      <c r="F740" s="15" t="s">
        <v>745</v>
      </c>
      <c r="G740" s="49" t="s">
        <v>785</v>
      </c>
      <c r="H740" s="42" t="s">
        <v>786</v>
      </c>
      <c r="I740" s="12" t="s">
        <v>1156</v>
      </c>
      <c r="J740" s="71" t="s">
        <v>1185</v>
      </c>
      <c r="K740" s="102">
        <f>1/3</f>
        <v>0.33333333333333331</v>
      </c>
      <c r="L740" s="60">
        <v>0</v>
      </c>
    </row>
    <row r="741" spans="2:12" s="13" customFormat="1" ht="78" hidden="1" customHeight="1" x14ac:dyDescent="0.25">
      <c r="B741" s="111"/>
      <c r="C741" s="7" t="s">
        <v>742</v>
      </c>
      <c r="D741" s="8" t="s">
        <v>743</v>
      </c>
      <c r="E741" s="9" t="s">
        <v>744</v>
      </c>
      <c r="F741" s="15" t="s">
        <v>745</v>
      </c>
      <c r="G741" s="49" t="s">
        <v>1071</v>
      </c>
      <c r="H741" s="42" t="s">
        <v>1102</v>
      </c>
      <c r="I741" s="12" t="s">
        <v>1156</v>
      </c>
      <c r="J741" s="9" t="s">
        <v>1343</v>
      </c>
      <c r="K741" s="60">
        <v>0</v>
      </c>
      <c r="L741" s="60">
        <v>0</v>
      </c>
    </row>
    <row r="742" spans="2:12" s="13" customFormat="1" ht="78" hidden="1" customHeight="1" x14ac:dyDescent="0.25">
      <c r="B742" s="111"/>
      <c r="C742" s="7" t="s">
        <v>742</v>
      </c>
      <c r="D742" s="8" t="s">
        <v>743</v>
      </c>
      <c r="E742" s="9" t="s">
        <v>744</v>
      </c>
      <c r="F742" s="15" t="s">
        <v>745</v>
      </c>
      <c r="G742" s="49" t="s">
        <v>1107</v>
      </c>
      <c r="H742" s="42" t="s">
        <v>1130</v>
      </c>
      <c r="I742" s="12" t="s">
        <v>1156</v>
      </c>
      <c r="J742" s="9" t="s">
        <v>1383</v>
      </c>
      <c r="K742" s="65">
        <v>0</v>
      </c>
      <c r="L742" s="60">
        <v>0</v>
      </c>
    </row>
    <row r="743" spans="2:12" s="13" customFormat="1" ht="78" hidden="1" customHeight="1" x14ac:dyDescent="0.25">
      <c r="B743" s="111"/>
      <c r="C743" s="7" t="s">
        <v>742</v>
      </c>
      <c r="D743" s="8" t="s">
        <v>743</v>
      </c>
      <c r="E743" s="9" t="s">
        <v>744</v>
      </c>
      <c r="F743" s="15" t="s">
        <v>745</v>
      </c>
      <c r="G743" s="49" t="s">
        <v>1107</v>
      </c>
      <c r="H743" s="42" t="s">
        <v>1131</v>
      </c>
      <c r="I743" s="12" t="s">
        <v>1156</v>
      </c>
      <c r="J743" s="9" t="s">
        <v>1383</v>
      </c>
      <c r="K743" s="65">
        <v>0</v>
      </c>
      <c r="L743" s="60">
        <v>0</v>
      </c>
    </row>
    <row r="744" spans="2:12" s="13" customFormat="1" ht="78" hidden="1" customHeight="1" x14ac:dyDescent="0.25">
      <c r="B744" s="111"/>
      <c r="C744" s="7" t="s">
        <v>787</v>
      </c>
      <c r="D744" s="8" t="s">
        <v>788</v>
      </c>
      <c r="E744" s="9" t="s">
        <v>789</v>
      </c>
      <c r="F744" s="15" t="s">
        <v>745</v>
      </c>
      <c r="G744" s="49" t="s">
        <v>9</v>
      </c>
      <c r="H744" s="18" t="s">
        <v>790</v>
      </c>
      <c r="I744" s="12" t="s">
        <v>1156</v>
      </c>
      <c r="J744" s="25" t="s">
        <v>1786</v>
      </c>
      <c r="K744" s="60">
        <v>0</v>
      </c>
      <c r="L744" s="60">
        <v>0</v>
      </c>
    </row>
    <row r="745" spans="2:12" s="13" customFormat="1" ht="78" hidden="1" customHeight="1" x14ac:dyDescent="0.25">
      <c r="B745" s="111"/>
      <c r="C745" s="7" t="s">
        <v>787</v>
      </c>
      <c r="D745" s="8" t="s">
        <v>788</v>
      </c>
      <c r="E745" s="9" t="s">
        <v>789</v>
      </c>
      <c r="F745" s="15" t="s">
        <v>745</v>
      </c>
      <c r="G745" s="49" t="s">
        <v>63</v>
      </c>
      <c r="H745" s="42" t="s">
        <v>791</v>
      </c>
      <c r="I745" s="12" t="s">
        <v>1156</v>
      </c>
      <c r="J745" s="71" t="s">
        <v>1289</v>
      </c>
      <c r="K745" s="60">
        <v>0</v>
      </c>
      <c r="L745" s="60">
        <v>0</v>
      </c>
    </row>
    <row r="746" spans="2:12" s="13" customFormat="1" ht="78" hidden="1" customHeight="1" x14ac:dyDescent="0.25">
      <c r="B746" s="111"/>
      <c r="C746" s="7" t="s">
        <v>787</v>
      </c>
      <c r="D746" s="8" t="s">
        <v>788</v>
      </c>
      <c r="E746" s="9" t="s">
        <v>789</v>
      </c>
      <c r="F746" s="15" t="s">
        <v>745</v>
      </c>
      <c r="G746" s="49" t="s">
        <v>20</v>
      </c>
      <c r="H746" s="42" t="s">
        <v>748</v>
      </c>
      <c r="I746" s="12" t="s">
        <v>1153</v>
      </c>
      <c r="J746" s="9" t="s">
        <v>1616</v>
      </c>
      <c r="K746" s="60">
        <f>2/2</f>
        <v>1</v>
      </c>
      <c r="L746" s="60">
        <f>1/1</f>
        <v>1</v>
      </c>
    </row>
    <row r="747" spans="2:12" s="13" customFormat="1" ht="78" hidden="1" customHeight="1" x14ac:dyDescent="0.25">
      <c r="B747" s="111"/>
      <c r="C747" s="7" t="s">
        <v>787</v>
      </c>
      <c r="D747" s="8" t="s">
        <v>788</v>
      </c>
      <c r="E747" s="9" t="s">
        <v>789</v>
      </c>
      <c r="F747" s="15" t="s">
        <v>745</v>
      </c>
      <c r="G747" s="49" t="s">
        <v>23</v>
      </c>
      <c r="H747" s="42" t="s">
        <v>792</v>
      </c>
      <c r="I747" s="12" t="s">
        <v>1156</v>
      </c>
      <c r="J747" s="71" t="s">
        <v>1735</v>
      </c>
      <c r="K747" s="60">
        <f t="shared" ref="K747:K749" si="181">3/5</f>
        <v>0.6</v>
      </c>
      <c r="L747" s="60">
        <f>2/3</f>
        <v>0.66666666666666663</v>
      </c>
    </row>
    <row r="748" spans="2:12" s="13" customFormat="1" ht="78" hidden="1" customHeight="1" x14ac:dyDescent="0.25">
      <c r="B748" s="111"/>
      <c r="C748" s="7" t="s">
        <v>787</v>
      </c>
      <c r="D748" s="8" t="s">
        <v>788</v>
      </c>
      <c r="E748" s="9" t="s">
        <v>789</v>
      </c>
      <c r="F748" s="15" t="s">
        <v>745</v>
      </c>
      <c r="G748" s="49" t="s">
        <v>23</v>
      </c>
      <c r="H748" s="42" t="s">
        <v>793</v>
      </c>
      <c r="I748" s="12" t="s">
        <v>1153</v>
      </c>
      <c r="J748" s="71" t="s">
        <v>1736</v>
      </c>
      <c r="K748" s="60">
        <f t="shared" si="181"/>
        <v>0.6</v>
      </c>
      <c r="L748" s="60">
        <f t="shared" ref="L748:L749" si="182">2/3</f>
        <v>0.66666666666666663</v>
      </c>
    </row>
    <row r="749" spans="2:12" s="13" customFormat="1" ht="78" hidden="1" customHeight="1" x14ac:dyDescent="0.25">
      <c r="B749" s="111"/>
      <c r="C749" s="7" t="s">
        <v>787</v>
      </c>
      <c r="D749" s="8" t="s">
        <v>788</v>
      </c>
      <c r="E749" s="9" t="s">
        <v>789</v>
      </c>
      <c r="F749" s="15" t="s">
        <v>745</v>
      </c>
      <c r="G749" s="49" t="s">
        <v>23</v>
      </c>
      <c r="H749" s="42" t="s">
        <v>794</v>
      </c>
      <c r="I749" s="12" t="s">
        <v>1153</v>
      </c>
      <c r="J749" s="71" t="s">
        <v>1737</v>
      </c>
      <c r="K749" s="60">
        <f t="shared" si="181"/>
        <v>0.6</v>
      </c>
      <c r="L749" s="60">
        <f t="shared" si="182"/>
        <v>0.66666666666666663</v>
      </c>
    </row>
    <row r="750" spans="2:12" s="13" customFormat="1" ht="78" hidden="1" customHeight="1" x14ac:dyDescent="0.25">
      <c r="B750" s="111"/>
      <c r="C750" s="7" t="s">
        <v>787</v>
      </c>
      <c r="D750" s="8" t="s">
        <v>788</v>
      </c>
      <c r="E750" s="9" t="s">
        <v>789</v>
      </c>
      <c r="F750" s="15" t="s">
        <v>745</v>
      </c>
      <c r="G750" s="49" t="s">
        <v>68</v>
      </c>
      <c r="H750" s="14" t="s">
        <v>795</v>
      </c>
      <c r="I750" s="12" t="s">
        <v>1156</v>
      </c>
      <c r="J750" s="9" t="s">
        <v>1501</v>
      </c>
      <c r="K750" s="60">
        <v>0</v>
      </c>
      <c r="L750" s="60">
        <v>0</v>
      </c>
    </row>
    <row r="751" spans="2:12" s="13" customFormat="1" ht="78" hidden="1" customHeight="1" x14ac:dyDescent="0.25">
      <c r="B751" s="111"/>
      <c r="C751" s="7" t="s">
        <v>787</v>
      </c>
      <c r="D751" s="8" t="s">
        <v>788</v>
      </c>
      <c r="E751" s="9" t="s">
        <v>789</v>
      </c>
      <c r="F751" s="15" t="s">
        <v>745</v>
      </c>
      <c r="G751" s="49" t="s">
        <v>26</v>
      </c>
      <c r="H751" s="14" t="s">
        <v>796</v>
      </c>
      <c r="I751" s="12" t="s">
        <v>1153</v>
      </c>
      <c r="J751" s="9" t="s">
        <v>1463</v>
      </c>
      <c r="K751" s="60">
        <f t="shared" ref="K751:K752" si="183">4/4</f>
        <v>1</v>
      </c>
      <c r="L751" s="60">
        <f t="shared" ref="L751:L752" si="184">2/2</f>
        <v>1</v>
      </c>
    </row>
    <row r="752" spans="2:12" s="13" customFormat="1" ht="78" hidden="1" customHeight="1" x14ac:dyDescent="0.25">
      <c r="B752" s="111"/>
      <c r="C752" s="7" t="s">
        <v>787</v>
      </c>
      <c r="D752" s="8" t="s">
        <v>788</v>
      </c>
      <c r="E752" s="9" t="s">
        <v>789</v>
      </c>
      <c r="F752" s="15" t="s">
        <v>745</v>
      </c>
      <c r="G752" s="49" t="s">
        <v>26</v>
      </c>
      <c r="H752" s="14" t="s">
        <v>797</v>
      </c>
      <c r="I752" s="12" t="s">
        <v>1153</v>
      </c>
      <c r="J752" s="67" t="s">
        <v>1464</v>
      </c>
      <c r="K752" s="60">
        <f t="shared" si="183"/>
        <v>1</v>
      </c>
      <c r="L752" s="60">
        <f t="shared" si="184"/>
        <v>1</v>
      </c>
    </row>
    <row r="753" spans="2:12" s="13" customFormat="1" ht="78" hidden="1" customHeight="1" x14ac:dyDescent="0.25">
      <c r="B753" s="111"/>
      <c r="C753" s="7" t="s">
        <v>787</v>
      </c>
      <c r="D753" s="8" t="s">
        <v>788</v>
      </c>
      <c r="E753" s="9" t="s">
        <v>789</v>
      </c>
      <c r="F753" s="15" t="s">
        <v>745</v>
      </c>
      <c r="G753" s="49" t="s">
        <v>74</v>
      </c>
      <c r="H753" s="14" t="s">
        <v>753</v>
      </c>
      <c r="I753" s="12" t="s">
        <v>1153</v>
      </c>
      <c r="J753" s="71" t="s">
        <v>1314</v>
      </c>
      <c r="K753" s="60">
        <f>2/2</f>
        <v>1</v>
      </c>
      <c r="L753" s="60">
        <f>1/1</f>
        <v>1</v>
      </c>
    </row>
    <row r="754" spans="2:12" s="13" customFormat="1" ht="78" hidden="1" customHeight="1" x14ac:dyDescent="0.25">
      <c r="B754" s="111"/>
      <c r="C754" s="7" t="s">
        <v>787</v>
      </c>
      <c r="D754" s="8" t="s">
        <v>788</v>
      </c>
      <c r="E754" s="9" t="s">
        <v>789</v>
      </c>
      <c r="F754" s="15" t="s">
        <v>745</v>
      </c>
      <c r="G754" s="49" t="s">
        <v>29</v>
      </c>
      <c r="H754" s="14" t="s">
        <v>754</v>
      </c>
      <c r="I754" s="12" t="s">
        <v>1156</v>
      </c>
      <c r="J754" s="9" t="s">
        <v>1525</v>
      </c>
      <c r="K754" s="60">
        <v>0</v>
      </c>
      <c r="L754" s="60">
        <v>0</v>
      </c>
    </row>
    <row r="755" spans="2:12" s="13" customFormat="1" ht="78" hidden="1" customHeight="1" x14ac:dyDescent="0.25">
      <c r="B755" s="111"/>
      <c r="C755" s="7" t="s">
        <v>787</v>
      </c>
      <c r="D755" s="8" t="s">
        <v>788</v>
      </c>
      <c r="E755" s="9" t="s">
        <v>789</v>
      </c>
      <c r="F755" s="15" t="s">
        <v>745</v>
      </c>
      <c r="G755" s="49" t="s">
        <v>76</v>
      </c>
      <c r="H755" s="14" t="s">
        <v>798</v>
      </c>
      <c r="I755" s="12" t="s">
        <v>1156</v>
      </c>
      <c r="J755" s="9" t="s">
        <v>1351</v>
      </c>
      <c r="K755" s="60">
        <v>0</v>
      </c>
      <c r="L755" s="60">
        <v>0</v>
      </c>
    </row>
    <row r="756" spans="2:12" s="13" customFormat="1" ht="78" hidden="1" customHeight="1" x14ac:dyDescent="0.25">
      <c r="B756" s="111"/>
      <c r="C756" s="7" t="s">
        <v>787</v>
      </c>
      <c r="D756" s="8" t="s">
        <v>788</v>
      </c>
      <c r="E756" s="9" t="s">
        <v>789</v>
      </c>
      <c r="F756" s="15" t="s">
        <v>745</v>
      </c>
      <c r="G756" s="49" t="s">
        <v>31</v>
      </c>
      <c r="H756" s="14" t="s">
        <v>799</v>
      </c>
      <c r="I756" s="12" t="s">
        <v>1153</v>
      </c>
      <c r="J756" s="8"/>
      <c r="K756" s="60">
        <f>2/2</f>
        <v>1</v>
      </c>
      <c r="L756" s="60">
        <f>1/1</f>
        <v>1</v>
      </c>
    </row>
    <row r="757" spans="2:12" s="13" customFormat="1" ht="78" hidden="1" customHeight="1" x14ac:dyDescent="0.25">
      <c r="B757" s="111"/>
      <c r="C757" s="7" t="s">
        <v>787</v>
      </c>
      <c r="D757" s="8" t="s">
        <v>788</v>
      </c>
      <c r="E757" s="9" t="s">
        <v>789</v>
      </c>
      <c r="F757" s="15" t="s">
        <v>745</v>
      </c>
      <c r="G757" s="49" t="s">
        <v>350</v>
      </c>
      <c r="H757" s="14" t="s">
        <v>800</v>
      </c>
      <c r="I757" s="12" t="s">
        <v>1156</v>
      </c>
      <c r="J757" s="72"/>
      <c r="K757" s="60">
        <v>0</v>
      </c>
      <c r="L757" s="60">
        <v>0</v>
      </c>
    </row>
    <row r="758" spans="2:12" s="13" customFormat="1" ht="78" hidden="1" customHeight="1" x14ac:dyDescent="0.25">
      <c r="B758" s="111"/>
      <c r="C758" s="7" t="s">
        <v>787</v>
      </c>
      <c r="D758" s="8" t="s">
        <v>788</v>
      </c>
      <c r="E758" s="9" t="s">
        <v>789</v>
      </c>
      <c r="F758" s="15" t="s">
        <v>745</v>
      </c>
      <c r="G758" s="49" t="s">
        <v>33</v>
      </c>
      <c r="H758" s="14" t="s">
        <v>801</v>
      </c>
      <c r="I758" s="12" t="s">
        <v>1156</v>
      </c>
      <c r="J758" s="71" t="s">
        <v>1179</v>
      </c>
      <c r="K758" s="60">
        <v>0</v>
      </c>
      <c r="L758" s="60">
        <v>0</v>
      </c>
    </row>
    <row r="759" spans="2:12" s="13" customFormat="1" ht="78" hidden="1" customHeight="1" x14ac:dyDescent="0.25">
      <c r="B759" s="111"/>
      <c r="C759" s="7" t="s">
        <v>787</v>
      </c>
      <c r="D759" s="8" t="s">
        <v>788</v>
      </c>
      <c r="E759" s="9" t="s">
        <v>789</v>
      </c>
      <c r="F759" s="15" t="s">
        <v>745</v>
      </c>
      <c r="G759" s="49" t="s">
        <v>37</v>
      </c>
      <c r="H759" s="14" t="s">
        <v>802</v>
      </c>
      <c r="I759" s="12" t="s">
        <v>1156</v>
      </c>
      <c r="J759" s="9" t="s">
        <v>802</v>
      </c>
      <c r="K759" s="60">
        <v>0</v>
      </c>
      <c r="L759" s="60">
        <v>0</v>
      </c>
    </row>
    <row r="760" spans="2:12" s="13" customFormat="1" ht="78" hidden="1" customHeight="1" x14ac:dyDescent="0.25">
      <c r="B760" s="111"/>
      <c r="C760" s="7" t="s">
        <v>787</v>
      </c>
      <c r="D760" s="8" t="s">
        <v>788</v>
      </c>
      <c r="E760" s="9" t="s">
        <v>789</v>
      </c>
      <c r="F760" s="15" t="s">
        <v>745</v>
      </c>
      <c r="G760" s="49" t="s">
        <v>99</v>
      </c>
      <c r="H760" s="14" t="s">
        <v>803</v>
      </c>
      <c r="I760" s="12" t="s">
        <v>1156</v>
      </c>
      <c r="J760" s="9" t="s">
        <v>1665</v>
      </c>
      <c r="K760" s="101">
        <v>0</v>
      </c>
      <c r="L760" s="60">
        <v>0</v>
      </c>
    </row>
    <row r="761" spans="2:12" s="13" customFormat="1" ht="78" hidden="1" customHeight="1" x14ac:dyDescent="0.25">
      <c r="B761" s="111"/>
      <c r="C761" s="7" t="s">
        <v>787</v>
      </c>
      <c r="D761" s="8" t="s">
        <v>788</v>
      </c>
      <c r="E761" s="9" t="s">
        <v>789</v>
      </c>
      <c r="F761" s="15" t="s">
        <v>745</v>
      </c>
      <c r="G761" s="49" t="s">
        <v>314</v>
      </c>
      <c r="H761" s="14" t="s">
        <v>804</v>
      </c>
      <c r="I761" s="103"/>
      <c r="J761" s="104"/>
      <c r="K761" s="60"/>
      <c r="L761" s="60"/>
    </row>
    <row r="762" spans="2:12" s="13" customFormat="1" ht="78" hidden="1" customHeight="1" x14ac:dyDescent="0.25">
      <c r="B762" s="111"/>
      <c r="C762" s="7" t="s">
        <v>787</v>
      </c>
      <c r="D762" s="8" t="s">
        <v>788</v>
      </c>
      <c r="E762" s="9" t="s">
        <v>789</v>
      </c>
      <c r="F762" s="15" t="s">
        <v>745</v>
      </c>
      <c r="G762" s="49" t="s">
        <v>104</v>
      </c>
      <c r="H762" s="14" t="s">
        <v>113</v>
      </c>
      <c r="I762" s="12" t="s">
        <v>1156</v>
      </c>
      <c r="J762" s="9" t="s">
        <v>1195</v>
      </c>
      <c r="K762" s="102">
        <f t="shared" ref="K762:K764" si="185">1/6</f>
        <v>0.16666666666666666</v>
      </c>
      <c r="L762" s="60">
        <v>0</v>
      </c>
    </row>
    <row r="763" spans="2:12" s="13" customFormat="1" ht="78" hidden="1" customHeight="1" x14ac:dyDescent="0.25">
      <c r="B763" s="111"/>
      <c r="C763" s="7" t="s">
        <v>787</v>
      </c>
      <c r="D763" s="8" t="s">
        <v>788</v>
      </c>
      <c r="E763" s="9" t="s">
        <v>789</v>
      </c>
      <c r="F763" s="15" t="s">
        <v>745</v>
      </c>
      <c r="G763" s="49" t="s">
        <v>104</v>
      </c>
      <c r="H763" s="14" t="s">
        <v>805</v>
      </c>
      <c r="I763" s="12" t="s">
        <v>1156</v>
      </c>
      <c r="J763" s="9" t="s">
        <v>1200</v>
      </c>
      <c r="K763" s="60">
        <f t="shared" si="185"/>
        <v>0.16666666666666666</v>
      </c>
      <c r="L763" s="60">
        <v>0</v>
      </c>
    </row>
    <row r="764" spans="2:12" s="13" customFormat="1" ht="78" hidden="1" customHeight="1" x14ac:dyDescent="0.25">
      <c r="B764" s="111"/>
      <c r="C764" s="7" t="s">
        <v>787</v>
      </c>
      <c r="D764" s="8" t="s">
        <v>788</v>
      </c>
      <c r="E764" s="9" t="s">
        <v>789</v>
      </c>
      <c r="F764" s="15" t="s">
        <v>745</v>
      </c>
      <c r="G764" s="49" t="s">
        <v>104</v>
      </c>
      <c r="H764" s="14" t="s">
        <v>806</v>
      </c>
      <c r="I764" s="12" t="s">
        <v>1156</v>
      </c>
      <c r="J764" s="9" t="s">
        <v>1201</v>
      </c>
      <c r="K764" s="60">
        <f t="shared" si="185"/>
        <v>0.16666666666666666</v>
      </c>
      <c r="L764" s="60">
        <v>0</v>
      </c>
    </row>
    <row r="765" spans="2:12" s="13" customFormat="1" ht="78" hidden="1" customHeight="1" x14ac:dyDescent="0.25">
      <c r="B765" s="111"/>
      <c r="C765" s="7" t="s">
        <v>787</v>
      </c>
      <c r="D765" s="8" t="s">
        <v>788</v>
      </c>
      <c r="E765" s="9" t="s">
        <v>789</v>
      </c>
      <c r="F765" s="15" t="s">
        <v>745</v>
      </c>
      <c r="G765" s="49" t="s">
        <v>762</v>
      </c>
      <c r="H765" s="14" t="s">
        <v>763</v>
      </c>
      <c r="I765" s="12" t="s">
        <v>1153</v>
      </c>
      <c r="J765" s="9" t="s">
        <v>1354</v>
      </c>
      <c r="K765" s="60">
        <f>2/2</f>
        <v>1</v>
      </c>
      <c r="L765" s="60">
        <f>1/1</f>
        <v>1</v>
      </c>
    </row>
    <row r="766" spans="2:12" s="13" customFormat="1" ht="78" hidden="1" customHeight="1" x14ac:dyDescent="0.25">
      <c r="B766" s="111"/>
      <c r="C766" s="7" t="s">
        <v>787</v>
      </c>
      <c r="D766" s="8" t="s">
        <v>788</v>
      </c>
      <c r="E766" s="9" t="s">
        <v>789</v>
      </c>
      <c r="F766" s="15" t="s">
        <v>745</v>
      </c>
      <c r="G766" s="49" t="s">
        <v>764</v>
      </c>
      <c r="H766" s="14" t="s">
        <v>807</v>
      </c>
      <c r="I766" s="12" t="s">
        <v>1153</v>
      </c>
      <c r="J766" s="71" t="s">
        <v>1161</v>
      </c>
      <c r="K766" s="60">
        <f t="shared" ref="K766:K767" si="186">2/5</f>
        <v>0.4</v>
      </c>
      <c r="L766" s="60">
        <f>2/2</f>
        <v>1</v>
      </c>
    </row>
    <row r="767" spans="2:12" s="13" customFormat="1" ht="78" hidden="1" customHeight="1" x14ac:dyDescent="0.25">
      <c r="B767" s="111"/>
      <c r="C767" s="7" t="s">
        <v>787</v>
      </c>
      <c r="D767" s="8" t="s">
        <v>788</v>
      </c>
      <c r="E767" s="9" t="s">
        <v>789</v>
      </c>
      <c r="F767" s="15" t="s">
        <v>745</v>
      </c>
      <c r="G767" s="49" t="s">
        <v>764</v>
      </c>
      <c r="H767" s="14" t="s">
        <v>808</v>
      </c>
      <c r="I767" s="12" t="s">
        <v>1153</v>
      </c>
      <c r="J767" s="71" t="s">
        <v>1161</v>
      </c>
      <c r="K767" s="60">
        <f t="shared" si="186"/>
        <v>0.4</v>
      </c>
      <c r="L767" s="60">
        <f>2/2</f>
        <v>1</v>
      </c>
    </row>
    <row r="768" spans="2:12" s="13" customFormat="1" ht="78" hidden="1" customHeight="1" x14ac:dyDescent="0.25">
      <c r="B768" s="111"/>
      <c r="C768" s="7" t="s">
        <v>787</v>
      </c>
      <c r="D768" s="8" t="s">
        <v>788</v>
      </c>
      <c r="E768" s="9" t="s">
        <v>789</v>
      </c>
      <c r="F768" s="15" t="s">
        <v>745</v>
      </c>
      <c r="G768" s="49" t="s">
        <v>181</v>
      </c>
      <c r="H768" s="14" t="s">
        <v>809</v>
      </c>
      <c r="I768" s="12" t="s">
        <v>1156</v>
      </c>
      <c r="J768" s="9" t="s">
        <v>1493</v>
      </c>
      <c r="K768" s="60">
        <v>0</v>
      </c>
      <c r="L768" s="60">
        <v>0</v>
      </c>
    </row>
    <row r="769" spans="2:12" s="13" customFormat="1" ht="78" hidden="1" customHeight="1" x14ac:dyDescent="0.25">
      <c r="B769" s="111"/>
      <c r="C769" s="7" t="s">
        <v>787</v>
      </c>
      <c r="D769" s="8" t="s">
        <v>788</v>
      </c>
      <c r="E769" s="9" t="s">
        <v>789</v>
      </c>
      <c r="F769" s="15" t="s">
        <v>745</v>
      </c>
      <c r="G769" s="49" t="s">
        <v>181</v>
      </c>
      <c r="H769" s="14" t="s">
        <v>810</v>
      </c>
      <c r="I769" s="12" t="s">
        <v>1156</v>
      </c>
      <c r="J769" s="9" t="s">
        <v>1494</v>
      </c>
      <c r="K769" s="60">
        <v>0</v>
      </c>
      <c r="L769" s="60">
        <v>0</v>
      </c>
    </row>
    <row r="770" spans="2:12" s="13" customFormat="1" ht="78" hidden="1" customHeight="1" x14ac:dyDescent="0.25">
      <c r="B770" s="111"/>
      <c r="C770" s="7" t="s">
        <v>787</v>
      </c>
      <c r="D770" s="8" t="s">
        <v>788</v>
      </c>
      <c r="E770" s="9" t="s">
        <v>789</v>
      </c>
      <c r="F770" s="15" t="s">
        <v>745</v>
      </c>
      <c r="G770" s="49" t="s">
        <v>56</v>
      </c>
      <c r="H770" s="14" t="s">
        <v>811</v>
      </c>
      <c r="I770" s="12" t="s">
        <v>1153</v>
      </c>
      <c r="J770" s="73">
        <v>0.56000000000000005</v>
      </c>
      <c r="K770" s="60">
        <f>2/2</f>
        <v>1</v>
      </c>
      <c r="L770" s="60">
        <f>1/1</f>
        <v>1</v>
      </c>
    </row>
    <row r="771" spans="2:12" s="13" customFormat="1" ht="78" hidden="1" customHeight="1" x14ac:dyDescent="0.25">
      <c r="B771" s="111"/>
      <c r="C771" s="7" t="s">
        <v>787</v>
      </c>
      <c r="D771" s="8" t="s">
        <v>788</v>
      </c>
      <c r="E771" s="9" t="s">
        <v>789</v>
      </c>
      <c r="F771" s="15" t="s">
        <v>745</v>
      </c>
      <c r="G771" s="49" t="s">
        <v>42</v>
      </c>
      <c r="H771" s="14" t="s">
        <v>812</v>
      </c>
      <c r="I771" s="12" t="s">
        <v>1153</v>
      </c>
      <c r="J771" s="71" t="s">
        <v>1579</v>
      </c>
      <c r="K771" s="60">
        <v>1</v>
      </c>
      <c r="L771" s="60">
        <f>1/1</f>
        <v>1</v>
      </c>
    </row>
    <row r="772" spans="2:12" s="13" customFormat="1" ht="78" hidden="1" customHeight="1" x14ac:dyDescent="0.25">
      <c r="B772" s="111"/>
      <c r="C772" s="7" t="s">
        <v>787</v>
      </c>
      <c r="D772" s="8" t="s">
        <v>788</v>
      </c>
      <c r="E772" s="9" t="s">
        <v>789</v>
      </c>
      <c r="F772" s="15" t="s">
        <v>745</v>
      </c>
      <c r="G772" s="49" t="s">
        <v>44</v>
      </c>
      <c r="H772" s="14" t="s">
        <v>813</v>
      </c>
      <c r="I772" s="12"/>
      <c r="J772" s="9"/>
      <c r="K772" s="60"/>
      <c r="L772" s="60"/>
    </row>
    <row r="773" spans="2:12" s="13" customFormat="1" ht="78" hidden="1" customHeight="1" x14ac:dyDescent="0.25">
      <c r="B773" s="111"/>
      <c r="C773" s="7" t="s">
        <v>787</v>
      </c>
      <c r="D773" s="8" t="s">
        <v>788</v>
      </c>
      <c r="E773" s="9" t="s">
        <v>789</v>
      </c>
      <c r="F773" s="15" t="s">
        <v>745</v>
      </c>
      <c r="G773" s="49" t="s">
        <v>44</v>
      </c>
      <c r="H773" s="14" t="s">
        <v>793</v>
      </c>
      <c r="I773" s="12" t="s">
        <v>1153</v>
      </c>
      <c r="J773" s="9" t="s">
        <v>1415</v>
      </c>
      <c r="K773" s="60">
        <f t="shared" ref="K773:K774" si="187">3/3</f>
        <v>1</v>
      </c>
      <c r="L773" s="60">
        <f>2/2</f>
        <v>1</v>
      </c>
    </row>
    <row r="774" spans="2:12" s="13" customFormat="1" ht="78" hidden="1" customHeight="1" x14ac:dyDescent="0.25">
      <c r="B774" s="111"/>
      <c r="C774" s="7" t="s">
        <v>787</v>
      </c>
      <c r="D774" s="8" t="s">
        <v>788</v>
      </c>
      <c r="E774" s="9" t="s">
        <v>789</v>
      </c>
      <c r="F774" s="15" t="s">
        <v>745</v>
      </c>
      <c r="G774" s="49" t="s">
        <v>44</v>
      </c>
      <c r="H774" s="14" t="s">
        <v>794</v>
      </c>
      <c r="I774" s="12" t="s">
        <v>1153</v>
      </c>
      <c r="J774" s="9" t="s">
        <v>1416</v>
      </c>
      <c r="K774" s="60">
        <f t="shared" si="187"/>
        <v>1</v>
      </c>
      <c r="L774" s="60">
        <f>2/2</f>
        <v>1</v>
      </c>
    </row>
    <row r="775" spans="2:12" s="13" customFormat="1" ht="78" hidden="1" customHeight="1" x14ac:dyDescent="0.25">
      <c r="B775" s="111"/>
      <c r="C775" s="7" t="s">
        <v>787</v>
      </c>
      <c r="D775" s="8" t="s">
        <v>788</v>
      </c>
      <c r="E775" s="9" t="s">
        <v>789</v>
      </c>
      <c r="F775" s="15" t="s">
        <v>745</v>
      </c>
      <c r="G775" s="49" t="s">
        <v>735</v>
      </c>
      <c r="H775" s="14" t="s">
        <v>814</v>
      </c>
      <c r="I775" s="12" t="s">
        <v>1156</v>
      </c>
      <c r="J775" s="9" t="s">
        <v>1223</v>
      </c>
      <c r="K775" s="60">
        <f>1/3</f>
        <v>0.33333333333333331</v>
      </c>
      <c r="L775" s="60">
        <v>0</v>
      </c>
    </row>
    <row r="776" spans="2:12" s="13" customFormat="1" ht="78" hidden="1" customHeight="1" x14ac:dyDescent="0.25">
      <c r="B776" s="111"/>
      <c r="C776" s="7" t="s">
        <v>787</v>
      </c>
      <c r="D776" s="8" t="s">
        <v>788</v>
      </c>
      <c r="E776" s="9" t="s">
        <v>789</v>
      </c>
      <c r="F776" s="15" t="s">
        <v>745</v>
      </c>
      <c r="G776" s="49" t="s">
        <v>85</v>
      </c>
      <c r="H776" s="14" t="s">
        <v>815</v>
      </c>
      <c r="I776" s="12" t="s">
        <v>1156</v>
      </c>
      <c r="J776" s="9" t="s">
        <v>1640</v>
      </c>
      <c r="K776" s="60">
        <v>0</v>
      </c>
      <c r="L776" s="60">
        <v>0</v>
      </c>
    </row>
    <row r="777" spans="2:12" s="13" customFormat="1" ht="78" hidden="1" customHeight="1" x14ac:dyDescent="0.25">
      <c r="B777" s="111"/>
      <c r="C777" s="7" t="s">
        <v>787</v>
      </c>
      <c r="D777" s="8" t="s">
        <v>788</v>
      </c>
      <c r="E777" s="9" t="s">
        <v>789</v>
      </c>
      <c r="F777" s="15" t="s">
        <v>745</v>
      </c>
      <c r="G777" s="49" t="s">
        <v>46</v>
      </c>
      <c r="H777" s="14" t="s">
        <v>816</v>
      </c>
      <c r="I777" s="12" t="s">
        <v>1156</v>
      </c>
      <c r="J777" s="71"/>
      <c r="K777" s="60">
        <v>0</v>
      </c>
      <c r="L777" s="60">
        <v>0</v>
      </c>
    </row>
    <row r="778" spans="2:12" s="13" customFormat="1" ht="78" hidden="1" customHeight="1" x14ac:dyDescent="0.25">
      <c r="B778" s="111"/>
      <c r="C778" s="7" t="s">
        <v>787</v>
      </c>
      <c r="D778" s="8" t="s">
        <v>788</v>
      </c>
      <c r="E778" s="9" t="s">
        <v>789</v>
      </c>
      <c r="F778" s="15" t="s">
        <v>745</v>
      </c>
      <c r="G778" s="49" t="s">
        <v>49</v>
      </c>
      <c r="H778" s="14" t="s">
        <v>780</v>
      </c>
      <c r="I778" s="12" t="s">
        <v>1156</v>
      </c>
      <c r="J778" s="71" t="s">
        <v>1267</v>
      </c>
      <c r="K778" s="60">
        <v>0</v>
      </c>
      <c r="L778" s="60">
        <v>0</v>
      </c>
    </row>
    <row r="779" spans="2:12" s="13" customFormat="1" ht="78" hidden="1" customHeight="1" x14ac:dyDescent="0.25">
      <c r="B779" s="111"/>
      <c r="C779" s="7" t="s">
        <v>787</v>
      </c>
      <c r="D779" s="8" t="s">
        <v>788</v>
      </c>
      <c r="E779" s="9" t="s">
        <v>789</v>
      </c>
      <c r="F779" s="15" t="s">
        <v>745</v>
      </c>
      <c r="G779" s="49" t="s">
        <v>52</v>
      </c>
      <c r="H779" s="14" t="s">
        <v>817</v>
      </c>
      <c r="I779" s="12" t="s">
        <v>1156</v>
      </c>
      <c r="J779" s="72"/>
      <c r="K779" s="60">
        <v>0</v>
      </c>
      <c r="L779" s="60">
        <v>0</v>
      </c>
    </row>
    <row r="780" spans="2:12" s="13" customFormat="1" ht="78" hidden="1" customHeight="1" x14ac:dyDescent="0.25">
      <c r="B780" s="111"/>
      <c r="C780" s="7" t="s">
        <v>787</v>
      </c>
      <c r="D780" s="8" t="s">
        <v>788</v>
      </c>
      <c r="E780" s="9" t="s">
        <v>789</v>
      </c>
      <c r="F780" s="15" t="s">
        <v>745</v>
      </c>
      <c r="G780" s="49" t="s">
        <v>602</v>
      </c>
      <c r="H780" s="14" t="s">
        <v>818</v>
      </c>
      <c r="I780" s="12" t="s">
        <v>1153</v>
      </c>
      <c r="J780" s="9" t="s">
        <v>1258</v>
      </c>
      <c r="K780" s="60">
        <f t="shared" ref="K780:K781" si="188">4/4</f>
        <v>1</v>
      </c>
      <c r="L780" s="60">
        <f t="shared" ref="L780:L781" si="189">2/2</f>
        <v>1</v>
      </c>
    </row>
    <row r="781" spans="2:12" s="13" customFormat="1" ht="78" hidden="1" customHeight="1" x14ac:dyDescent="0.25">
      <c r="B781" s="111"/>
      <c r="C781" s="7" t="s">
        <v>787</v>
      </c>
      <c r="D781" s="8" t="s">
        <v>788</v>
      </c>
      <c r="E781" s="9" t="s">
        <v>789</v>
      </c>
      <c r="F781" s="15" t="s">
        <v>745</v>
      </c>
      <c r="G781" s="49" t="s">
        <v>602</v>
      </c>
      <c r="H781" s="14" t="s">
        <v>783</v>
      </c>
      <c r="I781" s="12" t="s">
        <v>1153</v>
      </c>
      <c r="J781" s="9" t="s">
        <v>1259</v>
      </c>
      <c r="K781" s="101">
        <f t="shared" si="188"/>
        <v>1</v>
      </c>
      <c r="L781" s="60">
        <f t="shared" si="189"/>
        <v>1</v>
      </c>
    </row>
    <row r="782" spans="2:12" s="13" customFormat="1" ht="78" customHeight="1" x14ac:dyDescent="0.25">
      <c r="B782" s="111"/>
      <c r="C782" s="7" t="s">
        <v>787</v>
      </c>
      <c r="D782" s="8" t="s">
        <v>788</v>
      </c>
      <c r="E782" s="9" t="s">
        <v>789</v>
      </c>
      <c r="F782" s="15" t="s">
        <v>745</v>
      </c>
      <c r="G782" s="49" t="s">
        <v>711</v>
      </c>
      <c r="H782" s="14" t="s">
        <v>819</v>
      </c>
      <c r="I782" s="12"/>
      <c r="J782" s="71"/>
      <c r="K782" s="60"/>
      <c r="L782" s="60"/>
    </row>
    <row r="783" spans="2:12" s="13" customFormat="1" ht="78" hidden="1" customHeight="1" x14ac:dyDescent="0.25">
      <c r="B783" s="111"/>
      <c r="C783" s="7" t="s">
        <v>787</v>
      </c>
      <c r="D783" s="8" t="s">
        <v>788</v>
      </c>
      <c r="E783" s="9" t="s">
        <v>789</v>
      </c>
      <c r="F783" s="15" t="s">
        <v>745</v>
      </c>
      <c r="G783" s="49" t="s">
        <v>785</v>
      </c>
      <c r="H783" s="14" t="s">
        <v>820</v>
      </c>
      <c r="I783" s="12" t="s">
        <v>1153</v>
      </c>
      <c r="J783" s="71" t="s">
        <v>1186</v>
      </c>
      <c r="K783" s="102">
        <f t="shared" ref="K783:K784" si="190">1/3</f>
        <v>0.33333333333333331</v>
      </c>
      <c r="L783" s="60">
        <f>1/1</f>
        <v>1</v>
      </c>
    </row>
    <row r="784" spans="2:12" s="13" customFormat="1" ht="78" hidden="1" customHeight="1" x14ac:dyDescent="0.25">
      <c r="B784" s="111"/>
      <c r="C784" s="7" t="s">
        <v>821</v>
      </c>
      <c r="D784" s="8"/>
      <c r="E784" s="9" t="s">
        <v>822</v>
      </c>
      <c r="F784" s="15" t="s">
        <v>823</v>
      </c>
      <c r="G784" s="49" t="s">
        <v>785</v>
      </c>
      <c r="H784" s="44" t="s">
        <v>824</v>
      </c>
      <c r="I784" s="12" t="s">
        <v>1153</v>
      </c>
      <c r="J784" s="71" t="s">
        <v>1187</v>
      </c>
      <c r="K784" s="60">
        <f t="shared" si="190"/>
        <v>0.33333333333333331</v>
      </c>
      <c r="L784" s="60">
        <f>1/1</f>
        <v>1</v>
      </c>
    </row>
    <row r="785" spans="2:18" s="13" customFormat="1" ht="78" hidden="1" customHeight="1" x14ac:dyDescent="0.25">
      <c r="B785" s="111"/>
      <c r="C785" s="7" t="s">
        <v>825</v>
      </c>
      <c r="D785" s="8"/>
      <c r="E785" s="9" t="s">
        <v>826</v>
      </c>
      <c r="F785" s="15" t="s">
        <v>827</v>
      </c>
      <c r="G785" s="49" t="s">
        <v>689</v>
      </c>
      <c r="H785" s="44" t="s">
        <v>828</v>
      </c>
      <c r="I785" s="12" t="s">
        <v>1153</v>
      </c>
      <c r="J785" s="9" t="s">
        <v>1542</v>
      </c>
      <c r="K785" s="60">
        <f t="shared" ref="K785:K786" si="191">13/18</f>
        <v>0.72222222222222221</v>
      </c>
      <c r="L785" s="60">
        <f>1/2</f>
        <v>0.5</v>
      </c>
    </row>
    <row r="786" spans="2:18" s="13" customFormat="1" ht="78" hidden="1" customHeight="1" x14ac:dyDescent="0.25">
      <c r="B786" s="111"/>
      <c r="C786" s="7" t="s">
        <v>825</v>
      </c>
      <c r="D786" s="8"/>
      <c r="E786" s="9" t="s">
        <v>826</v>
      </c>
      <c r="F786" s="15" t="s">
        <v>827</v>
      </c>
      <c r="G786" s="49" t="s">
        <v>689</v>
      </c>
      <c r="H786" s="44" t="s">
        <v>829</v>
      </c>
      <c r="I786" s="12" t="s">
        <v>1156</v>
      </c>
      <c r="J786" s="9"/>
      <c r="K786" s="60">
        <f t="shared" si="191"/>
        <v>0.72222222222222221</v>
      </c>
      <c r="L786" s="60">
        <f>1/2</f>
        <v>0.5</v>
      </c>
    </row>
    <row r="787" spans="2:18" s="13" customFormat="1" ht="78" hidden="1" customHeight="1" x14ac:dyDescent="0.25">
      <c r="B787" s="111"/>
      <c r="C787" s="7" t="s">
        <v>825</v>
      </c>
      <c r="D787" s="8"/>
      <c r="E787" s="9" t="s">
        <v>826</v>
      </c>
      <c r="F787" s="15" t="s">
        <v>827</v>
      </c>
      <c r="G787" s="49" t="s">
        <v>1067</v>
      </c>
      <c r="H787" s="44" t="s">
        <v>1070</v>
      </c>
      <c r="I787" s="12" t="s">
        <v>1153</v>
      </c>
      <c r="J787" s="9" t="s">
        <v>1220</v>
      </c>
      <c r="K787" s="95">
        <f>1/1</f>
        <v>1</v>
      </c>
      <c r="L787" s="95">
        <f>1/1</f>
        <v>1</v>
      </c>
      <c r="M787" s="37"/>
      <c r="N787" s="37"/>
      <c r="O787" s="37"/>
      <c r="P787" s="37"/>
      <c r="Q787" s="37"/>
      <c r="R787" s="37"/>
    </row>
    <row r="788" spans="2:18" s="13" customFormat="1" ht="78" hidden="1" customHeight="1" x14ac:dyDescent="0.25">
      <c r="B788" s="111"/>
      <c r="C788" s="7" t="s">
        <v>825</v>
      </c>
      <c r="D788" s="8"/>
      <c r="E788" s="9" t="s">
        <v>826</v>
      </c>
      <c r="F788" s="15" t="s">
        <v>827</v>
      </c>
      <c r="G788" s="49" t="s">
        <v>1107</v>
      </c>
      <c r="H788" s="44" t="s">
        <v>1112</v>
      </c>
      <c r="I788" s="12" t="s">
        <v>1156</v>
      </c>
      <c r="J788" s="9" t="s">
        <v>1384</v>
      </c>
      <c r="K788" s="65">
        <v>0</v>
      </c>
      <c r="L788" s="95">
        <v>0</v>
      </c>
      <c r="M788" s="37"/>
      <c r="N788" s="37"/>
      <c r="O788" s="37"/>
      <c r="P788" s="37"/>
      <c r="Q788" s="37"/>
      <c r="R788" s="37"/>
    </row>
    <row r="789" spans="2:18" s="13" customFormat="1" ht="78" hidden="1" customHeight="1" x14ac:dyDescent="0.25">
      <c r="B789" s="111"/>
      <c r="C789" s="7" t="s">
        <v>830</v>
      </c>
      <c r="D789" s="8"/>
      <c r="E789" s="9" t="s">
        <v>831</v>
      </c>
      <c r="F789" s="15" t="s">
        <v>832</v>
      </c>
      <c r="G789" s="49" t="s">
        <v>689</v>
      </c>
      <c r="H789" s="44" t="s">
        <v>833</v>
      </c>
      <c r="I789" s="12" t="s">
        <v>1153</v>
      </c>
      <c r="J789" s="9" t="s">
        <v>1543</v>
      </c>
      <c r="K789" s="60">
        <f t="shared" ref="K789:K793" si="192">13/18</f>
        <v>0.72222222222222221</v>
      </c>
      <c r="L789" s="60">
        <f>1/1</f>
        <v>1</v>
      </c>
    </row>
    <row r="790" spans="2:18" s="13" customFormat="1" ht="78" hidden="1" customHeight="1" x14ac:dyDescent="0.25">
      <c r="B790" s="111"/>
      <c r="C790" s="7" t="s">
        <v>834</v>
      </c>
      <c r="D790" s="8"/>
      <c r="E790" s="9" t="s">
        <v>835</v>
      </c>
      <c r="F790" s="15" t="s">
        <v>836</v>
      </c>
      <c r="G790" s="49" t="s">
        <v>689</v>
      </c>
      <c r="H790" s="44" t="s">
        <v>837</v>
      </c>
      <c r="I790" s="12" t="s">
        <v>1153</v>
      </c>
      <c r="J790" s="9" t="s">
        <v>1544</v>
      </c>
      <c r="K790" s="60">
        <f t="shared" si="192"/>
        <v>0.72222222222222221</v>
      </c>
      <c r="L790" s="60">
        <f>1/1</f>
        <v>1</v>
      </c>
    </row>
    <row r="791" spans="2:18" s="13" customFormat="1" ht="78" hidden="1" customHeight="1" x14ac:dyDescent="0.25">
      <c r="B791" s="111"/>
      <c r="C791" s="7" t="s">
        <v>838</v>
      </c>
      <c r="D791" s="8"/>
      <c r="E791" s="9" t="s">
        <v>839</v>
      </c>
      <c r="F791" s="15" t="s">
        <v>840</v>
      </c>
      <c r="G791" s="49" t="s">
        <v>689</v>
      </c>
      <c r="H791" s="44" t="s">
        <v>841</v>
      </c>
      <c r="I791" s="12" t="s">
        <v>1156</v>
      </c>
      <c r="J791" s="9"/>
      <c r="K791" s="60">
        <f t="shared" si="192"/>
        <v>0.72222222222222221</v>
      </c>
      <c r="L791" s="60">
        <v>0</v>
      </c>
    </row>
    <row r="792" spans="2:18" s="13" customFormat="1" ht="78" hidden="1" customHeight="1" x14ac:dyDescent="0.25">
      <c r="B792" s="111"/>
      <c r="C792" s="7" t="s">
        <v>842</v>
      </c>
      <c r="D792" s="8"/>
      <c r="E792" s="9" t="s">
        <v>843</v>
      </c>
      <c r="F792" s="15" t="s">
        <v>844</v>
      </c>
      <c r="G792" s="49" t="s">
        <v>689</v>
      </c>
      <c r="H792" s="44" t="s">
        <v>845</v>
      </c>
      <c r="I792" s="12" t="s">
        <v>1156</v>
      </c>
      <c r="J792" s="9"/>
      <c r="K792" s="60">
        <f t="shared" si="192"/>
        <v>0.72222222222222221</v>
      </c>
      <c r="L792" s="60">
        <f>1/1</f>
        <v>1</v>
      </c>
    </row>
    <row r="793" spans="2:18" s="13" customFormat="1" ht="78" hidden="1" customHeight="1" x14ac:dyDescent="0.25">
      <c r="B793" s="111"/>
      <c r="C793" s="7" t="s">
        <v>846</v>
      </c>
      <c r="D793" s="8"/>
      <c r="E793" s="9" t="s">
        <v>847</v>
      </c>
      <c r="F793" s="15" t="s">
        <v>848</v>
      </c>
      <c r="G793" s="49" t="s">
        <v>689</v>
      </c>
      <c r="H793" s="45" t="s">
        <v>849</v>
      </c>
      <c r="I793" s="12" t="s">
        <v>1156</v>
      </c>
      <c r="J793" s="9"/>
      <c r="K793" s="101">
        <f t="shared" si="192"/>
        <v>0.72222222222222221</v>
      </c>
      <c r="L793" s="60">
        <f>1/1</f>
        <v>1</v>
      </c>
    </row>
    <row r="794" spans="2:18" s="13" customFormat="1" ht="78" customHeight="1" x14ac:dyDescent="0.25">
      <c r="B794" s="111"/>
      <c r="C794" s="7" t="s">
        <v>850</v>
      </c>
      <c r="D794" s="8"/>
      <c r="E794" s="9" t="s">
        <v>851</v>
      </c>
      <c r="F794" s="15" t="s">
        <v>852</v>
      </c>
      <c r="G794" s="49" t="s">
        <v>711</v>
      </c>
      <c r="H794" s="45" t="s">
        <v>853</v>
      </c>
      <c r="I794" s="12"/>
      <c r="J794" s="83"/>
      <c r="K794" s="60"/>
      <c r="L794" s="60"/>
    </row>
    <row r="795" spans="2:18" s="13" customFormat="1" ht="78" customHeight="1" x14ac:dyDescent="0.25">
      <c r="B795" s="111"/>
      <c r="C795" s="7" t="s">
        <v>850</v>
      </c>
      <c r="D795" s="8"/>
      <c r="E795" s="9" t="s">
        <v>851</v>
      </c>
      <c r="F795" s="15" t="s">
        <v>852</v>
      </c>
      <c r="G795" s="49" t="s">
        <v>711</v>
      </c>
      <c r="H795" s="45" t="s">
        <v>854</v>
      </c>
      <c r="I795" s="12"/>
      <c r="J795" s="71"/>
      <c r="K795" s="60"/>
      <c r="L795" s="60"/>
    </row>
    <row r="796" spans="2:18" s="13" customFormat="1" ht="78" hidden="1" customHeight="1" x14ac:dyDescent="0.25">
      <c r="B796" s="111"/>
      <c r="C796" s="7" t="s">
        <v>855</v>
      </c>
      <c r="D796" s="8"/>
      <c r="E796" s="9" t="s">
        <v>856</v>
      </c>
      <c r="F796" s="15" t="s">
        <v>857</v>
      </c>
      <c r="G796" s="49" t="s">
        <v>42</v>
      </c>
      <c r="H796" s="45" t="s">
        <v>858</v>
      </c>
      <c r="I796" s="12" t="s">
        <v>1153</v>
      </c>
      <c r="J796" s="71" t="s">
        <v>1581</v>
      </c>
      <c r="K796" s="102">
        <v>1</v>
      </c>
      <c r="L796" s="60">
        <f>1/1</f>
        <v>1</v>
      </c>
    </row>
    <row r="797" spans="2:18" s="13" customFormat="1" ht="78" hidden="1" customHeight="1" x14ac:dyDescent="0.25">
      <c r="B797" s="111"/>
      <c r="C797" s="7" t="s">
        <v>855</v>
      </c>
      <c r="D797" s="8"/>
      <c r="E797" s="9" t="s">
        <v>856</v>
      </c>
      <c r="F797" s="15" t="s">
        <v>857</v>
      </c>
      <c r="G797" s="49" t="s">
        <v>677</v>
      </c>
      <c r="H797" s="44" t="s">
        <v>859</v>
      </c>
      <c r="I797" s="12"/>
      <c r="J797" s="72"/>
      <c r="K797" s="60"/>
      <c r="L797" s="60"/>
    </row>
    <row r="798" spans="2:18" s="13" customFormat="1" ht="78" hidden="1" customHeight="1" x14ac:dyDescent="0.25">
      <c r="B798" s="111"/>
      <c r="C798" s="7" t="s">
        <v>855</v>
      </c>
      <c r="D798" s="8"/>
      <c r="E798" s="9" t="s">
        <v>856</v>
      </c>
      <c r="F798" s="15" t="s">
        <v>857</v>
      </c>
      <c r="G798" s="49" t="s">
        <v>677</v>
      </c>
      <c r="H798" s="44" t="s">
        <v>860</v>
      </c>
      <c r="I798" s="12"/>
      <c r="J798" s="72"/>
      <c r="K798" s="60"/>
      <c r="L798" s="60"/>
    </row>
    <row r="799" spans="2:18" s="13" customFormat="1" ht="78" hidden="1" customHeight="1" x14ac:dyDescent="0.25">
      <c r="B799" s="111"/>
      <c r="C799" s="7" t="s">
        <v>855</v>
      </c>
      <c r="D799" s="8"/>
      <c r="E799" s="9" t="s">
        <v>856</v>
      </c>
      <c r="F799" s="15" t="s">
        <v>857</v>
      </c>
      <c r="G799" s="49" t="s">
        <v>677</v>
      </c>
      <c r="H799" s="44" t="s">
        <v>861</v>
      </c>
      <c r="I799" s="12"/>
      <c r="J799" s="72"/>
      <c r="K799" s="60"/>
      <c r="L799" s="60"/>
    </row>
    <row r="800" spans="2:18" s="13" customFormat="1" ht="78" hidden="1" customHeight="1" x14ac:dyDescent="0.25">
      <c r="B800" s="111"/>
      <c r="C800" s="7" t="s">
        <v>855</v>
      </c>
      <c r="D800" s="8"/>
      <c r="E800" s="9" t="s">
        <v>856</v>
      </c>
      <c r="F800" s="15" t="s">
        <v>857</v>
      </c>
      <c r="G800" s="49" t="s">
        <v>677</v>
      </c>
      <c r="H800" s="44" t="s">
        <v>862</v>
      </c>
      <c r="I800" s="12"/>
      <c r="J800" s="72"/>
      <c r="K800" s="60"/>
      <c r="L800" s="60"/>
    </row>
    <row r="801" spans="2:12" s="13" customFormat="1" ht="78" hidden="1" customHeight="1" x14ac:dyDescent="0.25">
      <c r="B801" s="111"/>
      <c r="C801" s="7" t="s">
        <v>855</v>
      </c>
      <c r="D801" s="8"/>
      <c r="E801" s="9" t="s">
        <v>856</v>
      </c>
      <c r="F801" s="15" t="s">
        <v>857</v>
      </c>
      <c r="G801" s="49" t="s">
        <v>477</v>
      </c>
      <c r="H801" s="44" t="s">
        <v>863</v>
      </c>
      <c r="I801" s="12" t="s">
        <v>1153</v>
      </c>
      <c r="J801" s="8" t="s">
        <v>1515</v>
      </c>
      <c r="K801" s="95">
        <f>1/1</f>
        <v>1</v>
      </c>
      <c r="L801" s="96">
        <f>1/1</f>
        <v>1</v>
      </c>
    </row>
    <row r="802" spans="2:12" s="13" customFormat="1" ht="78" hidden="1" customHeight="1" x14ac:dyDescent="0.25">
      <c r="B802" s="111"/>
      <c r="C802" s="7" t="s">
        <v>855</v>
      </c>
      <c r="D802" s="8"/>
      <c r="E802" s="9" t="s">
        <v>856</v>
      </c>
      <c r="F802" s="15" t="s">
        <v>857</v>
      </c>
      <c r="G802" s="49" t="s">
        <v>1134</v>
      </c>
      <c r="H802" s="44" t="s">
        <v>1135</v>
      </c>
      <c r="I802" s="56" t="s">
        <v>1156</v>
      </c>
      <c r="J802" s="84" t="s">
        <v>1701</v>
      </c>
      <c r="K802" s="60">
        <f>2/2</f>
        <v>1</v>
      </c>
      <c r="L802" s="60">
        <f>1/2</f>
        <v>0.5</v>
      </c>
    </row>
    <row r="803" spans="2:12" s="13" customFormat="1" ht="78" hidden="1" customHeight="1" x14ac:dyDescent="0.25">
      <c r="B803" s="111"/>
      <c r="C803" s="7" t="s">
        <v>855</v>
      </c>
      <c r="D803" s="8"/>
      <c r="E803" s="9" t="s">
        <v>856</v>
      </c>
      <c r="F803" s="15" t="s">
        <v>857</v>
      </c>
      <c r="G803" s="49" t="s">
        <v>1134</v>
      </c>
      <c r="H803" s="44" t="s">
        <v>1136</v>
      </c>
      <c r="I803" s="56" t="s">
        <v>1153</v>
      </c>
      <c r="J803" s="84" t="s">
        <v>1702</v>
      </c>
      <c r="K803" s="60">
        <f>2/2</f>
        <v>1</v>
      </c>
      <c r="L803" s="60">
        <f>1/2</f>
        <v>0.5</v>
      </c>
    </row>
    <row r="804" spans="2:12" s="13" customFormat="1" ht="78" hidden="1" customHeight="1" x14ac:dyDescent="0.25">
      <c r="B804" s="111" t="s">
        <v>1798</v>
      </c>
      <c r="C804" s="16" t="s">
        <v>864</v>
      </c>
      <c r="D804" s="17"/>
      <c r="E804" s="25" t="s">
        <v>865</v>
      </c>
      <c r="F804" s="15" t="s">
        <v>866</v>
      </c>
      <c r="G804" s="49" t="s">
        <v>99</v>
      </c>
      <c r="H804" s="44" t="s">
        <v>867</v>
      </c>
      <c r="I804" s="12" t="s">
        <v>1153</v>
      </c>
      <c r="J804" s="9" t="s">
        <v>1666</v>
      </c>
      <c r="K804" s="60">
        <f>1/1</f>
        <v>1</v>
      </c>
      <c r="L804" s="60">
        <v>1</v>
      </c>
    </row>
    <row r="805" spans="2:12" s="13" customFormat="1" ht="78" hidden="1" customHeight="1" x14ac:dyDescent="0.25">
      <c r="B805" s="111"/>
      <c r="C805" s="16" t="s">
        <v>864</v>
      </c>
      <c r="D805" s="17"/>
      <c r="E805" s="25" t="s">
        <v>865</v>
      </c>
      <c r="F805" s="15" t="s">
        <v>866</v>
      </c>
      <c r="G805" s="49" t="s">
        <v>868</v>
      </c>
      <c r="H805" s="44" t="s">
        <v>869</v>
      </c>
      <c r="I805" s="12"/>
      <c r="J805" s="72"/>
      <c r="K805" s="60"/>
      <c r="L805" s="60"/>
    </row>
    <row r="806" spans="2:12" s="13" customFormat="1" ht="78" hidden="1" customHeight="1" x14ac:dyDescent="0.25">
      <c r="B806" s="111"/>
      <c r="C806" s="16" t="s">
        <v>864</v>
      </c>
      <c r="D806" s="17"/>
      <c r="E806" s="25" t="s">
        <v>865</v>
      </c>
      <c r="F806" s="15" t="s">
        <v>866</v>
      </c>
      <c r="G806" s="49" t="s">
        <v>868</v>
      </c>
      <c r="H806" s="44" t="s">
        <v>870</v>
      </c>
      <c r="I806" s="12"/>
      <c r="J806" s="72"/>
      <c r="K806" s="60"/>
      <c r="L806" s="60"/>
    </row>
    <row r="807" spans="2:12" s="13" customFormat="1" ht="78" hidden="1" customHeight="1" x14ac:dyDescent="0.25">
      <c r="B807" s="111"/>
      <c r="C807" s="16" t="s">
        <v>864</v>
      </c>
      <c r="D807" s="17"/>
      <c r="E807" s="25" t="s">
        <v>865</v>
      </c>
      <c r="F807" s="15" t="s">
        <v>866</v>
      </c>
      <c r="G807" s="49" t="s">
        <v>868</v>
      </c>
      <c r="H807" s="44" t="s">
        <v>871</v>
      </c>
      <c r="I807" s="12"/>
      <c r="J807" s="72"/>
      <c r="K807" s="60"/>
      <c r="L807" s="60"/>
    </row>
    <row r="808" spans="2:12" s="13" customFormat="1" ht="78" hidden="1" customHeight="1" x14ac:dyDescent="0.25">
      <c r="B808" s="111"/>
      <c r="C808" s="16" t="s">
        <v>864</v>
      </c>
      <c r="D808" s="17"/>
      <c r="E808" s="25" t="s">
        <v>865</v>
      </c>
      <c r="F808" s="15" t="s">
        <v>866</v>
      </c>
      <c r="G808" s="49" t="s">
        <v>104</v>
      </c>
      <c r="H808" s="44" t="s">
        <v>872</v>
      </c>
      <c r="I808" s="12" t="s">
        <v>1156</v>
      </c>
      <c r="J808" s="9" t="s">
        <v>1202</v>
      </c>
      <c r="K808" s="60">
        <f>2/3</f>
        <v>0.66666666666666663</v>
      </c>
      <c r="L808" s="60">
        <f>2/3</f>
        <v>0.66666666666666663</v>
      </c>
    </row>
    <row r="809" spans="2:12" s="13" customFormat="1" ht="202.5" hidden="1" customHeight="1" x14ac:dyDescent="0.25">
      <c r="B809" s="111"/>
      <c r="C809" s="16" t="s">
        <v>864</v>
      </c>
      <c r="D809" s="17"/>
      <c r="E809" s="25" t="s">
        <v>865</v>
      </c>
      <c r="F809" s="15" t="s">
        <v>866</v>
      </c>
      <c r="G809" s="49" t="s">
        <v>104</v>
      </c>
      <c r="H809" s="44" t="s">
        <v>873</v>
      </c>
      <c r="I809" s="12" t="s">
        <v>1153</v>
      </c>
      <c r="J809" s="9" t="s">
        <v>1203</v>
      </c>
      <c r="K809" s="60">
        <f t="shared" ref="K809:L810" si="193">2/3</f>
        <v>0.66666666666666663</v>
      </c>
      <c r="L809" s="60">
        <f t="shared" si="193"/>
        <v>0.66666666666666663</v>
      </c>
    </row>
    <row r="810" spans="2:12" s="13" customFormat="1" ht="78" hidden="1" customHeight="1" x14ac:dyDescent="0.25">
      <c r="B810" s="111"/>
      <c r="C810" s="16" t="s">
        <v>864</v>
      </c>
      <c r="D810" s="17"/>
      <c r="E810" s="25" t="s">
        <v>865</v>
      </c>
      <c r="F810" s="15" t="s">
        <v>866</v>
      </c>
      <c r="G810" s="49" t="s">
        <v>104</v>
      </c>
      <c r="H810" s="44" t="s">
        <v>874</v>
      </c>
      <c r="I810" s="12" t="s">
        <v>1153</v>
      </c>
      <c r="J810" s="9" t="s">
        <v>1204</v>
      </c>
      <c r="K810" s="60">
        <f t="shared" si="193"/>
        <v>0.66666666666666663</v>
      </c>
      <c r="L810" s="60">
        <f t="shared" si="193"/>
        <v>0.66666666666666663</v>
      </c>
    </row>
    <row r="811" spans="2:12" s="13" customFormat="1" ht="78" hidden="1" customHeight="1" x14ac:dyDescent="0.25">
      <c r="B811" s="111"/>
      <c r="C811" s="16" t="s">
        <v>864</v>
      </c>
      <c r="D811" s="17"/>
      <c r="E811" s="25" t="s">
        <v>865</v>
      </c>
      <c r="F811" s="15" t="s">
        <v>866</v>
      </c>
      <c r="G811" s="49" t="s">
        <v>785</v>
      </c>
      <c r="H811" s="44" t="s">
        <v>875</v>
      </c>
      <c r="I811" s="12" t="s">
        <v>1156</v>
      </c>
      <c r="J811" s="71"/>
      <c r="K811" s="60">
        <v>0</v>
      </c>
      <c r="L811" s="60">
        <v>0</v>
      </c>
    </row>
    <row r="812" spans="2:12" s="13" customFormat="1" ht="78" hidden="1" customHeight="1" x14ac:dyDescent="0.25">
      <c r="B812" s="111"/>
      <c r="C812" s="7" t="s">
        <v>876</v>
      </c>
      <c r="D812" s="8"/>
      <c r="E812" s="9" t="s">
        <v>877</v>
      </c>
      <c r="F812" s="15" t="s">
        <v>878</v>
      </c>
      <c r="G812" s="49" t="s">
        <v>868</v>
      </c>
      <c r="H812" s="44" t="s">
        <v>879</v>
      </c>
      <c r="I812" s="12"/>
      <c r="J812" s="72"/>
      <c r="K812" s="60"/>
      <c r="L812" s="60"/>
    </row>
    <row r="813" spans="2:12" s="13" customFormat="1" ht="78" hidden="1" customHeight="1" x14ac:dyDescent="0.25">
      <c r="B813" s="111"/>
      <c r="C813" s="7" t="s">
        <v>876</v>
      </c>
      <c r="D813" s="8"/>
      <c r="E813" s="9" t="s">
        <v>877</v>
      </c>
      <c r="F813" s="15" t="s">
        <v>878</v>
      </c>
      <c r="G813" s="49" t="s">
        <v>868</v>
      </c>
      <c r="H813" s="44" t="s">
        <v>880</v>
      </c>
      <c r="I813" s="12"/>
      <c r="J813" s="72"/>
      <c r="K813" s="60"/>
      <c r="L813" s="60"/>
    </row>
    <row r="814" spans="2:12" s="13" customFormat="1" ht="78" hidden="1" customHeight="1" x14ac:dyDescent="0.25">
      <c r="B814" s="111"/>
      <c r="C814" s="7" t="s">
        <v>876</v>
      </c>
      <c r="D814" s="8"/>
      <c r="E814" s="9" t="s">
        <v>877</v>
      </c>
      <c r="F814" s="15" t="s">
        <v>878</v>
      </c>
      <c r="G814" s="49" t="s">
        <v>868</v>
      </c>
      <c r="H814" s="44" t="s">
        <v>881</v>
      </c>
      <c r="I814" s="12"/>
      <c r="J814" s="72"/>
      <c r="K814" s="60"/>
      <c r="L814" s="60"/>
    </row>
    <row r="815" spans="2:12" s="13" customFormat="1" ht="78" hidden="1" customHeight="1" x14ac:dyDescent="0.25">
      <c r="B815" s="111"/>
      <c r="C815" s="7" t="s">
        <v>876</v>
      </c>
      <c r="D815" s="8"/>
      <c r="E815" s="9" t="s">
        <v>877</v>
      </c>
      <c r="F815" s="15" t="s">
        <v>878</v>
      </c>
      <c r="G815" s="49" t="s">
        <v>735</v>
      </c>
      <c r="H815" s="44" t="s">
        <v>882</v>
      </c>
      <c r="I815" s="12" t="s">
        <v>1156</v>
      </c>
      <c r="J815" s="9" t="s">
        <v>1224</v>
      </c>
      <c r="K815" s="60">
        <f>1/2</f>
        <v>0.5</v>
      </c>
      <c r="L815" s="60">
        <v>0</v>
      </c>
    </row>
    <row r="816" spans="2:12" s="13" customFormat="1" ht="78" hidden="1" customHeight="1" x14ac:dyDescent="0.25">
      <c r="B816" s="111"/>
      <c r="C816" s="7" t="s">
        <v>883</v>
      </c>
      <c r="D816" s="8"/>
      <c r="E816" s="9" t="s">
        <v>884</v>
      </c>
      <c r="F816" s="15" t="s">
        <v>885</v>
      </c>
      <c r="G816" s="49" t="s">
        <v>868</v>
      </c>
      <c r="H816" s="44" t="s">
        <v>886</v>
      </c>
      <c r="I816" s="12"/>
      <c r="J816" s="72"/>
      <c r="K816" s="101"/>
      <c r="L816" s="60"/>
    </row>
    <row r="817" spans="2:12" s="13" customFormat="1" ht="409.5" hidden="1" x14ac:dyDescent="0.25">
      <c r="B817" s="111"/>
      <c r="C817" s="7" t="s">
        <v>887</v>
      </c>
      <c r="D817" s="8"/>
      <c r="E817" s="9" t="s">
        <v>888</v>
      </c>
      <c r="F817" s="15" t="s">
        <v>889</v>
      </c>
      <c r="G817" s="49" t="s">
        <v>890</v>
      </c>
      <c r="H817" s="44" t="s">
        <v>891</v>
      </c>
      <c r="I817" s="12" t="s">
        <v>1153</v>
      </c>
      <c r="J817" s="68" t="s">
        <v>1205</v>
      </c>
      <c r="K817" s="60">
        <f>2/2</f>
        <v>1</v>
      </c>
      <c r="L817" s="60">
        <f>2/2</f>
        <v>1</v>
      </c>
    </row>
    <row r="818" spans="2:12" s="13" customFormat="1" ht="192" hidden="1" x14ac:dyDescent="0.25">
      <c r="B818" s="111"/>
      <c r="C818" s="7" t="s">
        <v>887</v>
      </c>
      <c r="D818" s="8"/>
      <c r="E818" s="9" t="s">
        <v>888</v>
      </c>
      <c r="F818" s="15" t="s">
        <v>889</v>
      </c>
      <c r="G818" s="49" t="s">
        <v>890</v>
      </c>
      <c r="H818" s="44" t="s">
        <v>892</v>
      </c>
      <c r="I818" s="12" t="s">
        <v>1153</v>
      </c>
      <c r="J818" s="68" t="s">
        <v>1206</v>
      </c>
      <c r="K818" s="60">
        <f>2/2</f>
        <v>1</v>
      </c>
      <c r="L818" s="60">
        <f>2/2</f>
        <v>1</v>
      </c>
    </row>
    <row r="819" spans="2:12" s="13" customFormat="1" ht="204" hidden="1" x14ac:dyDescent="0.25">
      <c r="B819" s="111"/>
      <c r="C819" s="7" t="s">
        <v>887</v>
      </c>
      <c r="D819" s="8"/>
      <c r="E819" s="9" t="s">
        <v>888</v>
      </c>
      <c r="F819" s="15" t="s">
        <v>889</v>
      </c>
      <c r="G819" s="49" t="s">
        <v>890</v>
      </c>
      <c r="H819" s="44" t="s">
        <v>893</v>
      </c>
      <c r="I819" s="12" t="s">
        <v>1153</v>
      </c>
      <c r="J819" s="68" t="s">
        <v>1207</v>
      </c>
      <c r="K819" s="102"/>
      <c r="L819" s="60"/>
    </row>
    <row r="820" spans="2:12" s="13" customFormat="1" ht="78" hidden="1" customHeight="1" x14ac:dyDescent="0.25">
      <c r="B820" s="111"/>
      <c r="C820" s="7" t="s">
        <v>894</v>
      </c>
      <c r="D820" s="8"/>
      <c r="E820" s="9" t="s">
        <v>895</v>
      </c>
      <c r="F820" s="15" t="s">
        <v>896</v>
      </c>
      <c r="G820" s="49" t="s">
        <v>1545</v>
      </c>
      <c r="H820" s="45"/>
      <c r="I820" s="12" t="s">
        <v>1156</v>
      </c>
      <c r="J820" s="9" t="s">
        <v>1546</v>
      </c>
      <c r="K820" s="60">
        <f>1/2</f>
        <v>0.5</v>
      </c>
      <c r="L820" s="60">
        <v>0</v>
      </c>
    </row>
    <row r="821" spans="2:12" s="13" customFormat="1" ht="78" hidden="1" customHeight="1" x14ac:dyDescent="0.25">
      <c r="B821" s="111"/>
      <c r="C821" s="7" t="s">
        <v>897</v>
      </c>
      <c r="D821" s="8"/>
      <c r="E821" s="9" t="s">
        <v>898</v>
      </c>
      <c r="F821" s="15" t="s">
        <v>899</v>
      </c>
      <c r="G821" s="49" t="s">
        <v>9</v>
      </c>
      <c r="H821" s="11" t="s">
        <v>900</v>
      </c>
      <c r="I821" s="12" t="s">
        <v>1156</v>
      </c>
      <c r="J821" s="25" t="s">
        <v>1777</v>
      </c>
      <c r="K821" s="60">
        <f>7/9</f>
        <v>0.77777777777777779</v>
      </c>
      <c r="L821" s="60">
        <v>0</v>
      </c>
    </row>
    <row r="822" spans="2:12" s="13" customFormat="1" ht="78" hidden="1" customHeight="1" x14ac:dyDescent="0.25">
      <c r="B822" s="111"/>
      <c r="C822" s="7" t="s">
        <v>897</v>
      </c>
      <c r="D822" s="8"/>
      <c r="E822" s="9" t="s">
        <v>898</v>
      </c>
      <c r="F822" s="15" t="s">
        <v>899</v>
      </c>
      <c r="G822" s="49" t="s">
        <v>42</v>
      </c>
      <c r="H822" s="11" t="s">
        <v>901</v>
      </c>
      <c r="I822" s="12" t="s">
        <v>1156</v>
      </c>
      <c r="J822" s="71" t="s">
        <v>1580</v>
      </c>
      <c r="K822" s="60">
        <f>5/9</f>
        <v>0.55555555555555558</v>
      </c>
      <c r="L822" s="60">
        <v>0</v>
      </c>
    </row>
    <row r="823" spans="2:12" s="13" customFormat="1" ht="78" hidden="1" customHeight="1" x14ac:dyDescent="0.25">
      <c r="B823" s="111"/>
      <c r="C823" s="7" t="s">
        <v>902</v>
      </c>
      <c r="D823" s="8"/>
      <c r="E823" s="9" t="s">
        <v>903</v>
      </c>
      <c r="F823" s="15" t="s">
        <v>904</v>
      </c>
      <c r="G823" s="49" t="s">
        <v>9</v>
      </c>
      <c r="H823" s="11" t="s">
        <v>905</v>
      </c>
      <c r="I823" s="12" t="s">
        <v>1156</v>
      </c>
      <c r="J823" s="85" t="s">
        <v>1778</v>
      </c>
      <c r="K823" s="60">
        <f>7/9</f>
        <v>0.77777777777777779</v>
      </c>
      <c r="L823" s="60">
        <v>0</v>
      </c>
    </row>
    <row r="824" spans="2:12" s="13" customFormat="1" ht="78" hidden="1" customHeight="1" x14ac:dyDescent="0.25">
      <c r="B824" s="111"/>
      <c r="C824" s="7" t="s">
        <v>906</v>
      </c>
      <c r="D824" s="8" t="s">
        <v>907</v>
      </c>
      <c r="E824" s="9" t="s">
        <v>908</v>
      </c>
      <c r="F824" s="15" t="s">
        <v>909</v>
      </c>
      <c r="G824" s="49" t="s">
        <v>1545</v>
      </c>
      <c r="H824" s="11"/>
      <c r="I824" s="12" t="s">
        <v>1153</v>
      </c>
      <c r="J824" s="9" t="s">
        <v>1547</v>
      </c>
      <c r="K824" s="60">
        <f>1/2</f>
        <v>0.5</v>
      </c>
      <c r="L824" s="60">
        <f>1/1</f>
        <v>1</v>
      </c>
    </row>
    <row r="825" spans="2:12" s="13" customFormat="1" ht="78" hidden="1" customHeight="1" x14ac:dyDescent="0.25">
      <c r="B825" s="111"/>
      <c r="C825" s="7" t="s">
        <v>906</v>
      </c>
      <c r="D825" s="8" t="s">
        <v>907</v>
      </c>
      <c r="E825" s="9" t="s">
        <v>908</v>
      </c>
      <c r="F825" s="15" t="s">
        <v>909</v>
      </c>
      <c r="G825" s="49" t="s">
        <v>9</v>
      </c>
      <c r="H825" s="11" t="s">
        <v>910</v>
      </c>
      <c r="I825" s="12" t="s">
        <v>1153</v>
      </c>
      <c r="J825" s="25" t="s">
        <v>1779</v>
      </c>
      <c r="K825" s="60">
        <f t="shared" ref="K825:K826" si="194">7/9</f>
        <v>0.77777777777777779</v>
      </c>
      <c r="L825" s="60">
        <f>2/2</f>
        <v>1</v>
      </c>
    </row>
    <row r="826" spans="2:12" s="13" customFormat="1" ht="78" hidden="1" customHeight="1" x14ac:dyDescent="0.25">
      <c r="B826" s="111"/>
      <c r="C826" s="7" t="s">
        <v>906</v>
      </c>
      <c r="D826" s="8" t="s">
        <v>907</v>
      </c>
      <c r="E826" s="9" t="s">
        <v>908</v>
      </c>
      <c r="F826" s="15" t="s">
        <v>909</v>
      </c>
      <c r="G826" s="49" t="s">
        <v>9</v>
      </c>
      <c r="H826" s="11" t="s">
        <v>911</v>
      </c>
      <c r="I826" s="12" t="s">
        <v>1153</v>
      </c>
      <c r="J826" s="25" t="s">
        <v>1780</v>
      </c>
      <c r="K826" s="60">
        <f t="shared" si="194"/>
        <v>0.77777777777777779</v>
      </c>
      <c r="L826" s="60">
        <f>2/2</f>
        <v>1</v>
      </c>
    </row>
    <row r="827" spans="2:12" s="13" customFormat="1" ht="78" hidden="1" customHeight="1" x14ac:dyDescent="0.25">
      <c r="B827" s="111"/>
      <c r="C827" s="7" t="s">
        <v>906</v>
      </c>
      <c r="D827" s="8" t="s">
        <v>907</v>
      </c>
      <c r="E827" s="9" t="s">
        <v>908</v>
      </c>
      <c r="F827" s="15" t="s">
        <v>909</v>
      </c>
      <c r="G827" s="49" t="s">
        <v>42</v>
      </c>
      <c r="H827" s="11" t="s">
        <v>912</v>
      </c>
      <c r="I827" s="12" t="s">
        <v>1153</v>
      </c>
      <c r="J827" s="71" t="s">
        <v>1582</v>
      </c>
      <c r="K827" s="60">
        <f>5/9</f>
        <v>0.55555555555555558</v>
      </c>
      <c r="L827" s="60"/>
    </row>
    <row r="828" spans="2:12" s="13" customFormat="1" ht="78" hidden="1" customHeight="1" x14ac:dyDescent="0.25">
      <c r="B828" s="111"/>
      <c r="C828" s="7" t="s">
        <v>913</v>
      </c>
      <c r="D828" s="8" t="s">
        <v>914</v>
      </c>
      <c r="E828" s="9" t="s">
        <v>915</v>
      </c>
      <c r="F828" s="15" t="s">
        <v>916</v>
      </c>
      <c r="G828" s="49" t="s">
        <v>9</v>
      </c>
      <c r="H828" s="14" t="s">
        <v>917</v>
      </c>
      <c r="I828" s="12" t="s">
        <v>1153</v>
      </c>
      <c r="J828" s="25" t="s">
        <v>1781</v>
      </c>
      <c r="K828" s="60">
        <f>7/9</f>
        <v>0.77777777777777779</v>
      </c>
      <c r="L828" s="60">
        <f>1/1</f>
        <v>1</v>
      </c>
    </row>
    <row r="829" spans="2:12" s="13" customFormat="1" ht="96.75" hidden="1" customHeight="1" x14ac:dyDescent="0.25">
      <c r="B829" s="111"/>
      <c r="C829" s="7" t="s">
        <v>913</v>
      </c>
      <c r="D829" s="8" t="s">
        <v>914</v>
      </c>
      <c r="E829" s="9" t="s">
        <v>915</v>
      </c>
      <c r="F829" s="15" t="s">
        <v>916</v>
      </c>
      <c r="G829" s="49" t="s">
        <v>63</v>
      </c>
      <c r="H829" s="14" t="s">
        <v>918</v>
      </c>
      <c r="I829" s="12" t="s">
        <v>1156</v>
      </c>
      <c r="J829" s="71" t="s">
        <v>1290</v>
      </c>
      <c r="K829" s="60">
        <f>4/5</f>
        <v>0.8</v>
      </c>
      <c r="L829" s="60">
        <v>0</v>
      </c>
    </row>
    <row r="830" spans="2:12" s="13" customFormat="1" ht="78" hidden="1" customHeight="1" x14ac:dyDescent="0.25">
      <c r="B830" s="111"/>
      <c r="C830" s="7" t="s">
        <v>913</v>
      </c>
      <c r="D830" s="8" t="s">
        <v>914</v>
      </c>
      <c r="E830" s="9" t="s">
        <v>915</v>
      </c>
      <c r="F830" s="15" t="s">
        <v>916</v>
      </c>
      <c r="G830" s="49" t="s">
        <v>20</v>
      </c>
      <c r="H830" s="14" t="s">
        <v>919</v>
      </c>
      <c r="I830" s="12" t="s">
        <v>1153</v>
      </c>
      <c r="J830" s="9" t="s">
        <v>1617</v>
      </c>
      <c r="K830" s="60">
        <f>4/5</f>
        <v>0.8</v>
      </c>
      <c r="L830" s="60">
        <f>1/1</f>
        <v>1</v>
      </c>
    </row>
    <row r="831" spans="2:12" s="13" customFormat="1" ht="78" hidden="1" customHeight="1" x14ac:dyDescent="0.25">
      <c r="B831" s="111"/>
      <c r="C831" s="7" t="s">
        <v>913</v>
      </c>
      <c r="D831" s="8" t="s">
        <v>914</v>
      </c>
      <c r="E831" s="9" t="s">
        <v>915</v>
      </c>
      <c r="F831" s="15" t="s">
        <v>916</v>
      </c>
      <c r="G831" s="49" t="s">
        <v>23</v>
      </c>
      <c r="H831" s="14" t="s">
        <v>920</v>
      </c>
      <c r="I831" s="12" t="s">
        <v>1153</v>
      </c>
      <c r="J831" s="71" t="s">
        <v>1738</v>
      </c>
      <c r="K831" s="60">
        <f>8/11</f>
        <v>0.72727272727272729</v>
      </c>
      <c r="L831" s="60">
        <f>2/2</f>
        <v>1</v>
      </c>
    </row>
    <row r="832" spans="2:12" s="13" customFormat="1" ht="78" hidden="1" customHeight="1" x14ac:dyDescent="0.25">
      <c r="B832" s="111"/>
      <c r="C832" s="7" t="s">
        <v>913</v>
      </c>
      <c r="D832" s="8" t="s">
        <v>914</v>
      </c>
      <c r="E832" s="9" t="s">
        <v>915</v>
      </c>
      <c r="F832" s="15" t="s">
        <v>916</v>
      </c>
      <c r="G832" s="49" t="s">
        <v>23</v>
      </c>
      <c r="H832" s="18" t="s">
        <v>921</v>
      </c>
      <c r="I832" s="12" t="s">
        <v>1153</v>
      </c>
      <c r="J832" s="71" t="s">
        <v>1739</v>
      </c>
      <c r="K832" s="60">
        <f>8/11</f>
        <v>0.72727272727272729</v>
      </c>
      <c r="L832" s="60">
        <f>2/2</f>
        <v>1</v>
      </c>
    </row>
    <row r="833" spans="2:12" s="13" customFormat="1" ht="78" hidden="1" customHeight="1" x14ac:dyDescent="0.25">
      <c r="B833" s="111"/>
      <c r="C833" s="7" t="s">
        <v>913</v>
      </c>
      <c r="D833" s="8" t="s">
        <v>914</v>
      </c>
      <c r="E833" s="9" t="s">
        <v>915</v>
      </c>
      <c r="F833" s="15" t="s">
        <v>916</v>
      </c>
      <c r="G833" s="49" t="s">
        <v>68</v>
      </c>
      <c r="H833" s="18" t="s">
        <v>922</v>
      </c>
      <c r="I833" s="12" t="s">
        <v>1156</v>
      </c>
      <c r="J833" s="9" t="s">
        <v>1508</v>
      </c>
      <c r="K833" s="60">
        <f>2/5</f>
        <v>0.4</v>
      </c>
      <c r="L833" s="60">
        <v>0</v>
      </c>
    </row>
    <row r="834" spans="2:12" s="13" customFormat="1" ht="78" hidden="1" customHeight="1" x14ac:dyDescent="0.25">
      <c r="B834" s="111"/>
      <c r="C834" s="7" t="s">
        <v>913</v>
      </c>
      <c r="D834" s="8" t="s">
        <v>914</v>
      </c>
      <c r="E834" s="9" t="s">
        <v>915</v>
      </c>
      <c r="F834" s="15" t="s">
        <v>916</v>
      </c>
      <c r="G834" s="49" t="s">
        <v>26</v>
      </c>
      <c r="H834" s="18" t="s">
        <v>923</v>
      </c>
      <c r="I834" s="12" t="s">
        <v>1153</v>
      </c>
      <c r="J834" s="9" t="s">
        <v>1465</v>
      </c>
      <c r="K834" s="60">
        <f>7/7</f>
        <v>1</v>
      </c>
      <c r="L834" s="60">
        <f t="shared" ref="L834:L835" si="195">2/2</f>
        <v>1</v>
      </c>
    </row>
    <row r="835" spans="2:12" s="13" customFormat="1" ht="78" hidden="1" customHeight="1" x14ac:dyDescent="0.25">
      <c r="B835" s="111"/>
      <c r="C835" s="7" t="s">
        <v>913</v>
      </c>
      <c r="D835" s="8" t="s">
        <v>914</v>
      </c>
      <c r="E835" s="9" t="s">
        <v>915</v>
      </c>
      <c r="F835" s="15" t="s">
        <v>916</v>
      </c>
      <c r="G835" s="49" t="s">
        <v>26</v>
      </c>
      <c r="H835" s="18" t="s">
        <v>924</v>
      </c>
      <c r="I835" s="12" t="s">
        <v>1153</v>
      </c>
      <c r="J835" s="9" t="s">
        <v>1466</v>
      </c>
      <c r="K835" s="60">
        <f>7/7</f>
        <v>1</v>
      </c>
      <c r="L835" s="60">
        <f t="shared" si="195"/>
        <v>1</v>
      </c>
    </row>
    <row r="836" spans="2:12" s="13" customFormat="1" ht="78" hidden="1" customHeight="1" x14ac:dyDescent="0.25">
      <c r="B836" s="111"/>
      <c r="C836" s="7" t="s">
        <v>913</v>
      </c>
      <c r="D836" s="8" t="s">
        <v>914</v>
      </c>
      <c r="E836" s="9" t="s">
        <v>915</v>
      </c>
      <c r="F836" s="15" t="s">
        <v>916</v>
      </c>
      <c r="G836" s="49" t="s">
        <v>74</v>
      </c>
      <c r="H836" s="18" t="s">
        <v>925</v>
      </c>
      <c r="I836" s="12" t="s">
        <v>1153</v>
      </c>
      <c r="J836" s="71" t="s">
        <v>1315</v>
      </c>
      <c r="K836" s="60">
        <f>1/1</f>
        <v>1</v>
      </c>
      <c r="L836" s="60">
        <f>1/1</f>
        <v>1</v>
      </c>
    </row>
    <row r="837" spans="2:12" s="13" customFormat="1" ht="78" hidden="1" customHeight="1" x14ac:dyDescent="0.25">
      <c r="B837" s="111"/>
      <c r="C837" s="7" t="s">
        <v>913</v>
      </c>
      <c r="D837" s="8" t="s">
        <v>914</v>
      </c>
      <c r="E837" s="9" t="s">
        <v>915</v>
      </c>
      <c r="F837" s="15" t="s">
        <v>916</v>
      </c>
      <c r="G837" s="49" t="s">
        <v>31</v>
      </c>
      <c r="H837" s="18" t="s">
        <v>926</v>
      </c>
      <c r="I837" s="12" t="s">
        <v>1156</v>
      </c>
      <c r="J837" s="8" t="s">
        <v>1591</v>
      </c>
      <c r="K837" s="60">
        <f>9/10</f>
        <v>0.9</v>
      </c>
      <c r="L837" s="60">
        <v>0</v>
      </c>
    </row>
    <row r="838" spans="2:12" s="13" customFormat="1" ht="78" hidden="1" customHeight="1" x14ac:dyDescent="0.25">
      <c r="B838" s="111"/>
      <c r="C838" s="7" t="s">
        <v>913</v>
      </c>
      <c r="D838" s="8" t="s">
        <v>914</v>
      </c>
      <c r="E838" s="9" t="s">
        <v>915</v>
      </c>
      <c r="F838" s="15" t="s">
        <v>916</v>
      </c>
      <c r="G838" s="49" t="s">
        <v>350</v>
      </c>
      <c r="H838" s="18" t="s">
        <v>927</v>
      </c>
      <c r="I838" s="12" t="s">
        <v>1156</v>
      </c>
      <c r="J838" s="72"/>
      <c r="K838" s="60">
        <v>0</v>
      </c>
      <c r="L838" s="60">
        <v>0</v>
      </c>
    </row>
    <row r="839" spans="2:12" s="13" customFormat="1" ht="78" hidden="1" customHeight="1" x14ac:dyDescent="0.25">
      <c r="B839" s="111"/>
      <c r="C839" s="7" t="s">
        <v>913</v>
      </c>
      <c r="D839" s="8" t="s">
        <v>914</v>
      </c>
      <c r="E839" s="9" t="s">
        <v>915</v>
      </c>
      <c r="F839" s="15" t="s">
        <v>916</v>
      </c>
      <c r="G839" s="49" t="s">
        <v>33</v>
      </c>
      <c r="H839" s="18" t="s">
        <v>928</v>
      </c>
      <c r="I839" s="12" t="s">
        <v>1156</v>
      </c>
      <c r="J839" s="71" t="s">
        <v>1180</v>
      </c>
      <c r="K839" s="60">
        <f>2/5</f>
        <v>0.4</v>
      </c>
      <c r="L839" s="60">
        <v>0</v>
      </c>
    </row>
    <row r="840" spans="2:12" s="13" customFormat="1" ht="78" hidden="1" customHeight="1" x14ac:dyDescent="0.25">
      <c r="B840" s="111"/>
      <c r="C840" s="7" t="s">
        <v>913</v>
      </c>
      <c r="D840" s="8" t="s">
        <v>914</v>
      </c>
      <c r="E840" s="9" t="s">
        <v>915</v>
      </c>
      <c r="F840" s="15" t="s">
        <v>916</v>
      </c>
      <c r="G840" s="49" t="s">
        <v>762</v>
      </c>
      <c r="H840" s="18" t="s">
        <v>929</v>
      </c>
      <c r="I840" s="12" t="s">
        <v>1153</v>
      </c>
      <c r="J840" s="9" t="s">
        <v>1355</v>
      </c>
      <c r="K840" s="60">
        <f>1/1</f>
        <v>1</v>
      </c>
      <c r="L840" s="60">
        <f>1/1</f>
        <v>1</v>
      </c>
    </row>
    <row r="841" spans="2:12" s="13" customFormat="1" ht="78" hidden="1" customHeight="1" x14ac:dyDescent="0.25">
      <c r="B841" s="111"/>
      <c r="C841" s="7" t="s">
        <v>913</v>
      </c>
      <c r="D841" s="8" t="s">
        <v>914</v>
      </c>
      <c r="E841" s="9" t="s">
        <v>915</v>
      </c>
      <c r="F841" s="15" t="s">
        <v>916</v>
      </c>
      <c r="G841" s="49" t="s">
        <v>764</v>
      </c>
      <c r="H841" s="18" t="s">
        <v>930</v>
      </c>
      <c r="I841" s="12" t="s">
        <v>1153</v>
      </c>
      <c r="J841" s="71"/>
      <c r="K841" s="60">
        <f>2/4</f>
        <v>0.5</v>
      </c>
      <c r="L841" s="60">
        <f>2/4</f>
        <v>0.5</v>
      </c>
    </row>
    <row r="842" spans="2:12" s="13" customFormat="1" ht="78" hidden="1" customHeight="1" x14ac:dyDescent="0.25">
      <c r="B842" s="111"/>
      <c r="C842" s="7" t="s">
        <v>913</v>
      </c>
      <c r="D842" s="8" t="s">
        <v>914</v>
      </c>
      <c r="E842" s="9" t="s">
        <v>915</v>
      </c>
      <c r="F842" s="15" t="s">
        <v>916</v>
      </c>
      <c r="G842" s="49" t="s">
        <v>764</v>
      </c>
      <c r="H842" s="18" t="s">
        <v>931</v>
      </c>
      <c r="I842" s="12" t="s">
        <v>1156</v>
      </c>
      <c r="J842" s="71"/>
      <c r="K842" s="60">
        <f t="shared" ref="K842:L844" si="196">2/4</f>
        <v>0.5</v>
      </c>
      <c r="L842" s="60">
        <f t="shared" si="196"/>
        <v>0.5</v>
      </c>
    </row>
    <row r="843" spans="2:12" s="13" customFormat="1" ht="78" hidden="1" customHeight="1" x14ac:dyDescent="0.25">
      <c r="B843" s="111"/>
      <c r="C843" s="7" t="s">
        <v>913</v>
      </c>
      <c r="D843" s="8" t="s">
        <v>914</v>
      </c>
      <c r="E843" s="9" t="s">
        <v>915</v>
      </c>
      <c r="F843" s="15" t="s">
        <v>916</v>
      </c>
      <c r="G843" s="49" t="s">
        <v>764</v>
      </c>
      <c r="H843" s="18" t="s">
        <v>932</v>
      </c>
      <c r="I843" s="12" t="s">
        <v>1156</v>
      </c>
      <c r="J843" s="71" t="s">
        <v>1162</v>
      </c>
      <c r="K843" s="60">
        <f t="shared" si="196"/>
        <v>0.5</v>
      </c>
      <c r="L843" s="60">
        <f t="shared" si="196"/>
        <v>0.5</v>
      </c>
    </row>
    <row r="844" spans="2:12" s="13" customFormat="1" ht="78" hidden="1" customHeight="1" x14ac:dyDescent="0.25">
      <c r="B844" s="111"/>
      <c r="C844" s="7" t="s">
        <v>913</v>
      </c>
      <c r="D844" s="8" t="s">
        <v>914</v>
      </c>
      <c r="E844" s="9" t="s">
        <v>915</v>
      </c>
      <c r="F844" s="15" t="s">
        <v>916</v>
      </c>
      <c r="G844" s="49" t="s">
        <v>764</v>
      </c>
      <c r="H844" s="18" t="s">
        <v>933</v>
      </c>
      <c r="I844" s="12" t="s">
        <v>1153</v>
      </c>
      <c r="J844" s="86" t="s">
        <v>1163</v>
      </c>
      <c r="K844" s="60">
        <f t="shared" si="196"/>
        <v>0.5</v>
      </c>
      <c r="L844" s="60">
        <f t="shared" si="196"/>
        <v>0.5</v>
      </c>
    </row>
    <row r="845" spans="2:12" s="13" customFormat="1" ht="78" hidden="1" customHeight="1" x14ac:dyDescent="0.25">
      <c r="B845" s="111"/>
      <c r="C845" s="7" t="s">
        <v>913</v>
      </c>
      <c r="D845" s="8" t="s">
        <v>914</v>
      </c>
      <c r="E845" s="9" t="s">
        <v>915</v>
      </c>
      <c r="F845" s="15" t="s">
        <v>916</v>
      </c>
      <c r="G845" s="49" t="s">
        <v>181</v>
      </c>
      <c r="H845" s="18" t="s">
        <v>934</v>
      </c>
      <c r="I845" s="12" t="s">
        <v>1153</v>
      </c>
      <c r="J845" s="9" t="s">
        <v>1495</v>
      </c>
      <c r="K845" s="60">
        <f>3/3</f>
        <v>1</v>
      </c>
      <c r="L845" s="60">
        <f>2/2</f>
        <v>1</v>
      </c>
    </row>
    <row r="846" spans="2:12" s="13" customFormat="1" ht="78" hidden="1" customHeight="1" x14ac:dyDescent="0.25">
      <c r="B846" s="111"/>
      <c r="C846" s="7" t="s">
        <v>913</v>
      </c>
      <c r="D846" s="8" t="s">
        <v>914</v>
      </c>
      <c r="E846" s="9" t="s">
        <v>915</v>
      </c>
      <c r="F846" s="15" t="s">
        <v>916</v>
      </c>
      <c r="G846" s="49" t="s">
        <v>181</v>
      </c>
      <c r="H846" s="18" t="s">
        <v>935</v>
      </c>
      <c r="I846" s="12" t="s">
        <v>1153</v>
      </c>
      <c r="J846" s="9" t="s">
        <v>1496</v>
      </c>
      <c r="K846" s="60">
        <f>3/3</f>
        <v>1</v>
      </c>
      <c r="L846" s="60">
        <f>2/2</f>
        <v>1</v>
      </c>
    </row>
    <row r="847" spans="2:12" s="13" customFormat="1" ht="78" hidden="1" customHeight="1" x14ac:dyDescent="0.25">
      <c r="B847" s="111"/>
      <c r="C847" s="7" t="s">
        <v>913</v>
      </c>
      <c r="D847" s="8" t="s">
        <v>914</v>
      </c>
      <c r="E847" s="9" t="s">
        <v>915</v>
      </c>
      <c r="F847" s="15" t="s">
        <v>916</v>
      </c>
      <c r="G847" s="49" t="s">
        <v>735</v>
      </c>
      <c r="H847" s="18" t="s">
        <v>736</v>
      </c>
      <c r="I847" s="12" t="s">
        <v>1153</v>
      </c>
      <c r="J847" s="9" t="s">
        <v>1222</v>
      </c>
      <c r="K847" s="60">
        <f>1/2</f>
        <v>0.5</v>
      </c>
      <c r="L847" s="60">
        <f>1/1</f>
        <v>1</v>
      </c>
    </row>
    <row r="848" spans="2:12" s="13" customFormat="1" ht="78" hidden="1" customHeight="1" x14ac:dyDescent="0.25">
      <c r="B848" s="111"/>
      <c r="C848" s="7" t="s">
        <v>913</v>
      </c>
      <c r="D848" s="8" t="s">
        <v>914</v>
      </c>
      <c r="E848" s="9" t="s">
        <v>915</v>
      </c>
      <c r="F848" s="15" t="s">
        <v>916</v>
      </c>
      <c r="G848" s="49" t="s">
        <v>40</v>
      </c>
      <c r="H848" s="18" t="s">
        <v>936</v>
      </c>
      <c r="I848" s="52" t="s">
        <v>1153</v>
      </c>
      <c r="J848" s="9" t="s">
        <v>1216</v>
      </c>
      <c r="K848" s="60">
        <f>1/3</f>
        <v>0.33333333333333331</v>
      </c>
      <c r="L848" s="60">
        <f>1/2</f>
        <v>0.5</v>
      </c>
    </row>
    <row r="849" spans="2:12" s="13" customFormat="1" ht="78" hidden="1" customHeight="1" x14ac:dyDescent="0.25">
      <c r="B849" s="111"/>
      <c r="C849" s="7" t="s">
        <v>913</v>
      </c>
      <c r="D849" s="8" t="s">
        <v>914</v>
      </c>
      <c r="E849" s="9" t="s">
        <v>915</v>
      </c>
      <c r="F849" s="15" t="s">
        <v>916</v>
      </c>
      <c r="G849" s="49" t="s">
        <v>40</v>
      </c>
      <c r="H849" s="18" t="s">
        <v>937</v>
      </c>
      <c r="I849" s="52" t="s">
        <v>1156</v>
      </c>
      <c r="J849" s="9" t="s">
        <v>1217</v>
      </c>
      <c r="K849" s="60">
        <f>1/3</f>
        <v>0.33333333333333331</v>
      </c>
      <c r="L849" s="60">
        <f>1/2</f>
        <v>0.5</v>
      </c>
    </row>
    <row r="850" spans="2:12" s="13" customFormat="1" ht="78" hidden="1" customHeight="1" x14ac:dyDescent="0.25">
      <c r="B850" s="111"/>
      <c r="C850" s="7" t="s">
        <v>913</v>
      </c>
      <c r="D850" s="8" t="s">
        <v>914</v>
      </c>
      <c r="E850" s="9" t="s">
        <v>915</v>
      </c>
      <c r="F850" s="15" t="s">
        <v>916</v>
      </c>
      <c r="G850" s="49" t="s">
        <v>56</v>
      </c>
      <c r="H850" s="18" t="s">
        <v>938</v>
      </c>
      <c r="I850" s="12" t="s">
        <v>1156</v>
      </c>
      <c r="J850" s="8"/>
      <c r="K850" s="60">
        <f>4/5</f>
        <v>0.8</v>
      </c>
      <c r="L850" s="60">
        <v>0</v>
      </c>
    </row>
    <row r="851" spans="2:12" s="13" customFormat="1" ht="78" hidden="1" customHeight="1" x14ac:dyDescent="0.25">
      <c r="B851" s="111"/>
      <c r="C851" s="7" t="s">
        <v>913</v>
      </c>
      <c r="D851" s="8" t="s">
        <v>914</v>
      </c>
      <c r="E851" s="9" t="s">
        <v>915</v>
      </c>
      <c r="F851" s="15" t="s">
        <v>916</v>
      </c>
      <c r="G851" s="49" t="s">
        <v>42</v>
      </c>
      <c r="H851" s="18" t="s">
        <v>939</v>
      </c>
      <c r="I851" s="12" t="s">
        <v>1156</v>
      </c>
      <c r="J851" s="71" t="s">
        <v>1583</v>
      </c>
      <c r="K851" s="60">
        <f t="shared" ref="K851:K852" si="197">5/9</f>
        <v>0.55555555555555558</v>
      </c>
      <c r="L851" s="60">
        <v>0</v>
      </c>
    </row>
    <row r="852" spans="2:12" s="13" customFormat="1" ht="78" hidden="1" customHeight="1" x14ac:dyDescent="0.25">
      <c r="B852" s="111"/>
      <c r="C852" s="7" t="s">
        <v>913</v>
      </c>
      <c r="D852" s="8" t="s">
        <v>914</v>
      </c>
      <c r="E852" s="9" t="s">
        <v>915</v>
      </c>
      <c r="F852" s="15" t="s">
        <v>916</v>
      </c>
      <c r="G852" s="49" t="s">
        <v>42</v>
      </c>
      <c r="H852" s="18" t="s">
        <v>940</v>
      </c>
      <c r="I852" s="12" t="s">
        <v>1156</v>
      </c>
      <c r="J852" s="71" t="s">
        <v>1584</v>
      </c>
      <c r="K852" s="60">
        <f t="shared" si="197"/>
        <v>0.55555555555555558</v>
      </c>
      <c r="L852" s="60">
        <v>0</v>
      </c>
    </row>
    <row r="853" spans="2:12" s="13" customFormat="1" ht="78" hidden="1" customHeight="1" x14ac:dyDescent="0.25">
      <c r="B853" s="111"/>
      <c r="C853" s="7" t="s">
        <v>913</v>
      </c>
      <c r="D853" s="8" t="s">
        <v>914</v>
      </c>
      <c r="E853" s="9" t="s">
        <v>915</v>
      </c>
      <c r="F853" s="15" t="s">
        <v>916</v>
      </c>
      <c r="G853" s="49" t="s">
        <v>44</v>
      </c>
      <c r="H853" s="18" t="s">
        <v>920</v>
      </c>
      <c r="I853" s="12" t="s">
        <v>1153</v>
      </c>
      <c r="J853" s="9" t="s">
        <v>1417</v>
      </c>
      <c r="K853" s="60">
        <f t="shared" ref="K853" si="198">3/3</f>
        <v>1</v>
      </c>
      <c r="L853" s="60">
        <f>2/2</f>
        <v>1</v>
      </c>
    </row>
    <row r="854" spans="2:12" s="13" customFormat="1" ht="78" hidden="1" customHeight="1" x14ac:dyDescent="0.25">
      <c r="B854" s="111"/>
      <c r="C854" s="7" t="s">
        <v>913</v>
      </c>
      <c r="D854" s="8" t="s">
        <v>914</v>
      </c>
      <c r="E854" s="9" t="s">
        <v>915</v>
      </c>
      <c r="F854" s="15" t="s">
        <v>916</v>
      </c>
      <c r="G854" s="49" t="s">
        <v>44</v>
      </c>
      <c r="H854" s="18" t="s">
        <v>941</v>
      </c>
      <c r="I854" s="12" t="s">
        <v>1153</v>
      </c>
      <c r="J854" s="9" t="s">
        <v>1418</v>
      </c>
      <c r="K854" s="60">
        <f>8/8</f>
        <v>1</v>
      </c>
      <c r="L854" s="60">
        <f>2/2</f>
        <v>1</v>
      </c>
    </row>
    <row r="855" spans="2:12" s="13" customFormat="1" ht="78" hidden="1" customHeight="1" x14ac:dyDescent="0.25">
      <c r="B855" s="111"/>
      <c r="C855" s="7" t="s">
        <v>913</v>
      </c>
      <c r="D855" s="8" t="s">
        <v>914</v>
      </c>
      <c r="E855" s="9" t="s">
        <v>915</v>
      </c>
      <c r="F855" s="15" t="s">
        <v>916</v>
      </c>
      <c r="G855" s="49" t="s">
        <v>85</v>
      </c>
      <c r="H855" s="18" t="s">
        <v>942</v>
      </c>
      <c r="I855" s="12" t="s">
        <v>1153</v>
      </c>
      <c r="J855" s="9" t="s">
        <v>1641</v>
      </c>
      <c r="K855" s="60">
        <v>1</v>
      </c>
      <c r="L855" s="60">
        <f>1/1</f>
        <v>1</v>
      </c>
    </row>
    <row r="856" spans="2:12" s="13" customFormat="1" ht="78" hidden="1" customHeight="1" x14ac:dyDescent="0.25">
      <c r="B856" s="111"/>
      <c r="C856" s="7" t="s">
        <v>913</v>
      </c>
      <c r="D856" s="8" t="s">
        <v>914</v>
      </c>
      <c r="E856" s="9" t="s">
        <v>915</v>
      </c>
      <c r="F856" s="15" t="s">
        <v>916</v>
      </c>
      <c r="G856" s="49" t="s">
        <v>46</v>
      </c>
      <c r="H856" s="18" t="s">
        <v>943</v>
      </c>
      <c r="I856" s="12" t="s">
        <v>1153</v>
      </c>
      <c r="J856" s="71" t="s">
        <v>1697</v>
      </c>
      <c r="K856" s="60">
        <f>5/6</f>
        <v>0.83333333333333337</v>
      </c>
      <c r="L856" s="60">
        <f>1/1</f>
        <v>1</v>
      </c>
    </row>
    <row r="857" spans="2:12" s="13" customFormat="1" ht="78" hidden="1" customHeight="1" x14ac:dyDescent="0.25">
      <c r="B857" s="111"/>
      <c r="C857" s="7" t="s">
        <v>913</v>
      </c>
      <c r="D857" s="8" t="s">
        <v>914</v>
      </c>
      <c r="E857" s="9" t="s">
        <v>915</v>
      </c>
      <c r="F857" s="15" t="s">
        <v>916</v>
      </c>
      <c r="G857" s="49" t="s">
        <v>49</v>
      </c>
      <c r="H857" s="18" t="s">
        <v>944</v>
      </c>
      <c r="I857" s="12" t="s">
        <v>1156</v>
      </c>
      <c r="J857" s="71" t="s">
        <v>1268</v>
      </c>
      <c r="K857" s="60">
        <f>2/5</f>
        <v>0.4</v>
      </c>
      <c r="L857" s="60">
        <v>0</v>
      </c>
    </row>
    <row r="858" spans="2:12" s="13" customFormat="1" ht="78" hidden="1" customHeight="1" x14ac:dyDescent="0.25">
      <c r="B858" s="111"/>
      <c r="C858" s="7" t="s">
        <v>913</v>
      </c>
      <c r="D858" s="8" t="s">
        <v>914</v>
      </c>
      <c r="E858" s="9" t="s">
        <v>915</v>
      </c>
      <c r="F858" s="15" t="s">
        <v>916</v>
      </c>
      <c r="G858" s="49" t="s">
        <v>52</v>
      </c>
      <c r="H858" s="18" t="s">
        <v>945</v>
      </c>
      <c r="I858" s="12" t="s">
        <v>1153</v>
      </c>
      <c r="J858" s="72" t="s">
        <v>1820</v>
      </c>
      <c r="K858" s="60">
        <f>4/5</f>
        <v>0.8</v>
      </c>
      <c r="L858" s="60">
        <f>1/1</f>
        <v>1</v>
      </c>
    </row>
    <row r="859" spans="2:12" s="13" customFormat="1" ht="78" hidden="1" customHeight="1" x14ac:dyDescent="0.25">
      <c r="B859" s="111"/>
      <c r="C859" s="7" t="s">
        <v>913</v>
      </c>
      <c r="D859" s="8" t="s">
        <v>914</v>
      </c>
      <c r="E859" s="9" t="s">
        <v>915</v>
      </c>
      <c r="F859" s="15" t="s">
        <v>916</v>
      </c>
      <c r="G859" s="49" t="s">
        <v>602</v>
      </c>
      <c r="H859" s="18" t="s">
        <v>946</v>
      </c>
      <c r="I859" s="12" t="s">
        <v>1156</v>
      </c>
      <c r="J859" s="9"/>
      <c r="K859" s="60">
        <v>0</v>
      </c>
      <c r="L859" s="60">
        <v>0</v>
      </c>
    </row>
    <row r="860" spans="2:12" s="13" customFormat="1" ht="78" hidden="1" customHeight="1" x14ac:dyDescent="0.25">
      <c r="B860" s="111"/>
      <c r="C860" s="7" t="s">
        <v>913</v>
      </c>
      <c r="D860" s="8" t="s">
        <v>914</v>
      </c>
      <c r="E860" s="9" t="s">
        <v>915</v>
      </c>
      <c r="F860" s="15" t="s">
        <v>916</v>
      </c>
      <c r="G860" s="49" t="s">
        <v>289</v>
      </c>
      <c r="H860" s="18" t="s">
        <v>947</v>
      </c>
      <c r="I860" s="12"/>
      <c r="J860" s="72"/>
      <c r="K860" s="60"/>
      <c r="L860" s="60"/>
    </row>
    <row r="861" spans="2:12" s="13" customFormat="1" ht="78" hidden="1" customHeight="1" x14ac:dyDescent="0.25">
      <c r="B861" s="111"/>
      <c r="C861" s="7" t="s">
        <v>913</v>
      </c>
      <c r="D861" s="8" t="s">
        <v>914</v>
      </c>
      <c r="E861" s="9" t="s">
        <v>915</v>
      </c>
      <c r="F861" s="15" t="s">
        <v>916</v>
      </c>
      <c r="G861" s="49" t="s">
        <v>948</v>
      </c>
      <c r="H861" s="18" t="s">
        <v>949</v>
      </c>
      <c r="I861" s="12"/>
      <c r="J861" s="72"/>
      <c r="K861" s="60"/>
      <c r="L861" s="60"/>
    </row>
    <row r="862" spans="2:12" s="13" customFormat="1" ht="78" hidden="1" customHeight="1" x14ac:dyDescent="0.25">
      <c r="B862" s="111"/>
      <c r="C862" s="7" t="s">
        <v>913</v>
      </c>
      <c r="D862" s="8" t="s">
        <v>914</v>
      </c>
      <c r="E862" s="9" t="s">
        <v>915</v>
      </c>
      <c r="F862" s="15" t="s">
        <v>916</v>
      </c>
      <c r="G862" s="49" t="s">
        <v>948</v>
      </c>
      <c r="H862" s="18" t="s">
        <v>950</v>
      </c>
      <c r="I862" s="12"/>
      <c r="J862" s="72"/>
      <c r="K862" s="60"/>
      <c r="L862" s="60"/>
    </row>
    <row r="863" spans="2:12" s="13" customFormat="1" ht="78" hidden="1" customHeight="1" x14ac:dyDescent="0.25">
      <c r="B863" s="111"/>
      <c r="C863" s="7" t="s">
        <v>913</v>
      </c>
      <c r="D863" s="8" t="s">
        <v>914</v>
      </c>
      <c r="E863" s="9" t="s">
        <v>915</v>
      </c>
      <c r="F863" s="15" t="s">
        <v>916</v>
      </c>
      <c r="G863" s="49" t="s">
        <v>948</v>
      </c>
      <c r="H863" s="18" t="s">
        <v>951</v>
      </c>
      <c r="I863" s="12"/>
      <c r="J863" s="72"/>
      <c r="K863" s="60"/>
      <c r="L863" s="60"/>
    </row>
    <row r="864" spans="2:12" s="13" customFormat="1" ht="78" hidden="1" customHeight="1" x14ac:dyDescent="0.25">
      <c r="B864" s="111"/>
      <c r="C864" s="7" t="s">
        <v>913</v>
      </c>
      <c r="D864" s="8" t="s">
        <v>914</v>
      </c>
      <c r="E864" s="9" t="s">
        <v>915</v>
      </c>
      <c r="F864" s="15" t="s">
        <v>916</v>
      </c>
      <c r="G864" s="49" t="s">
        <v>948</v>
      </c>
      <c r="H864" s="18" t="s">
        <v>952</v>
      </c>
      <c r="I864" s="12"/>
      <c r="J864" s="72"/>
      <c r="K864" s="60"/>
      <c r="L864" s="60"/>
    </row>
    <row r="865" spans="2:12" s="13" customFormat="1" ht="78" hidden="1" customHeight="1" x14ac:dyDescent="0.25">
      <c r="B865" s="111"/>
      <c r="C865" s="7" t="s">
        <v>913</v>
      </c>
      <c r="D865" s="8" t="s">
        <v>914</v>
      </c>
      <c r="E865" s="9" t="s">
        <v>915</v>
      </c>
      <c r="F865" s="15" t="s">
        <v>916</v>
      </c>
      <c r="G865" s="49" t="s">
        <v>948</v>
      </c>
      <c r="H865" s="18" t="s">
        <v>953</v>
      </c>
      <c r="I865" s="12"/>
      <c r="J865" s="72"/>
      <c r="K865" s="60"/>
      <c r="L865" s="60"/>
    </row>
    <row r="866" spans="2:12" s="13" customFormat="1" ht="78" hidden="1" customHeight="1" x14ac:dyDescent="0.25">
      <c r="B866" s="111"/>
      <c r="C866" s="7" t="s">
        <v>913</v>
      </c>
      <c r="D866" s="8" t="s">
        <v>914</v>
      </c>
      <c r="E866" s="9" t="s">
        <v>915</v>
      </c>
      <c r="F866" s="15" t="s">
        <v>916</v>
      </c>
      <c r="G866" s="49" t="s">
        <v>948</v>
      </c>
      <c r="H866" s="18" t="s">
        <v>954</v>
      </c>
      <c r="I866" s="12"/>
      <c r="J866" s="72"/>
      <c r="K866" s="60"/>
      <c r="L866" s="60"/>
    </row>
    <row r="867" spans="2:12" s="13" customFormat="1" ht="78" hidden="1" customHeight="1" x14ac:dyDescent="0.25">
      <c r="B867" s="111"/>
      <c r="C867" s="7" t="s">
        <v>913</v>
      </c>
      <c r="D867" s="8" t="s">
        <v>914</v>
      </c>
      <c r="E867" s="9" t="s">
        <v>915</v>
      </c>
      <c r="F867" s="15" t="s">
        <v>916</v>
      </c>
      <c r="G867" s="49" t="s">
        <v>948</v>
      </c>
      <c r="H867" s="18" t="s">
        <v>955</v>
      </c>
      <c r="I867" s="12"/>
      <c r="J867" s="72"/>
      <c r="K867" s="60"/>
      <c r="L867" s="60"/>
    </row>
    <row r="868" spans="2:12" s="13" customFormat="1" ht="168" hidden="1" x14ac:dyDescent="0.25">
      <c r="B868" s="111"/>
      <c r="C868" s="7" t="s">
        <v>913</v>
      </c>
      <c r="D868" s="8" t="s">
        <v>914</v>
      </c>
      <c r="E868" s="9" t="s">
        <v>915</v>
      </c>
      <c r="F868" s="15" t="s">
        <v>916</v>
      </c>
      <c r="G868" s="49" t="s">
        <v>1071</v>
      </c>
      <c r="H868" s="18" t="s">
        <v>1103</v>
      </c>
      <c r="I868" s="12" t="s">
        <v>1153</v>
      </c>
      <c r="J868" s="68" t="s">
        <v>1344</v>
      </c>
      <c r="K868" s="60">
        <f>3/4</f>
        <v>0.75</v>
      </c>
      <c r="L868" s="60">
        <f>3/3</f>
        <v>1</v>
      </c>
    </row>
    <row r="869" spans="2:12" s="13" customFormat="1" ht="104.25" hidden="1" customHeight="1" x14ac:dyDescent="0.25">
      <c r="B869" s="111"/>
      <c r="C869" s="7" t="s">
        <v>913</v>
      </c>
      <c r="D869" s="8" t="s">
        <v>914</v>
      </c>
      <c r="E869" s="9" t="s">
        <v>915</v>
      </c>
      <c r="F869" s="15" t="s">
        <v>916</v>
      </c>
      <c r="G869" s="49" t="s">
        <v>1071</v>
      </c>
      <c r="H869" s="18" t="s">
        <v>1104</v>
      </c>
      <c r="I869" s="12" t="s">
        <v>1153</v>
      </c>
      <c r="J869" s="68" t="s">
        <v>1345</v>
      </c>
      <c r="K869" s="60">
        <f t="shared" ref="K869:K870" si="199">3/4</f>
        <v>0.75</v>
      </c>
      <c r="L869" s="60">
        <f t="shared" ref="L869:L870" si="200">3/3</f>
        <v>1</v>
      </c>
    </row>
    <row r="870" spans="2:12" s="13" customFormat="1" ht="78" hidden="1" customHeight="1" x14ac:dyDescent="0.25">
      <c r="B870" s="111"/>
      <c r="C870" s="7" t="s">
        <v>913</v>
      </c>
      <c r="D870" s="8" t="s">
        <v>914</v>
      </c>
      <c r="E870" s="9" t="s">
        <v>915</v>
      </c>
      <c r="F870" s="15" t="s">
        <v>916</v>
      </c>
      <c r="G870" s="49" t="s">
        <v>1071</v>
      </c>
      <c r="H870" s="18" t="s">
        <v>1105</v>
      </c>
      <c r="I870" s="12" t="s">
        <v>1153</v>
      </c>
      <c r="J870" s="68" t="s">
        <v>1345</v>
      </c>
      <c r="K870" s="60">
        <f t="shared" si="199"/>
        <v>0.75</v>
      </c>
      <c r="L870" s="60">
        <f t="shared" si="200"/>
        <v>1</v>
      </c>
    </row>
    <row r="871" spans="2:12" s="13" customFormat="1" ht="78" hidden="1" customHeight="1" x14ac:dyDescent="0.25">
      <c r="B871" s="111"/>
      <c r="C871" s="7" t="s">
        <v>913</v>
      </c>
      <c r="D871" s="8" t="s">
        <v>914</v>
      </c>
      <c r="E871" s="9" t="s">
        <v>915</v>
      </c>
      <c r="F871" s="15" t="s">
        <v>916</v>
      </c>
      <c r="G871" s="49" t="s">
        <v>1107</v>
      </c>
      <c r="H871" s="18" t="s">
        <v>1132</v>
      </c>
      <c r="I871" s="12" t="s">
        <v>1156</v>
      </c>
      <c r="J871" s="9" t="s">
        <v>1385</v>
      </c>
      <c r="K871" s="65">
        <v>0</v>
      </c>
      <c r="L871" s="60">
        <v>0</v>
      </c>
    </row>
    <row r="872" spans="2:12" s="13" customFormat="1" ht="78" hidden="1" customHeight="1" x14ac:dyDescent="0.25">
      <c r="B872" s="111"/>
      <c r="C872" s="7" t="s">
        <v>956</v>
      </c>
      <c r="D872" s="8"/>
      <c r="E872" s="9" t="s">
        <v>957</v>
      </c>
      <c r="F872" s="15" t="s">
        <v>958</v>
      </c>
      <c r="G872" s="49" t="s">
        <v>948</v>
      </c>
      <c r="H872" s="44" t="s">
        <v>954</v>
      </c>
      <c r="I872" s="12"/>
      <c r="J872" s="72"/>
      <c r="K872" s="60"/>
      <c r="L872" s="60"/>
    </row>
    <row r="873" spans="2:12" s="38" customFormat="1" ht="78" hidden="1" customHeight="1" x14ac:dyDescent="0.25">
      <c r="B873" s="111"/>
      <c r="C873" s="7" t="s">
        <v>956</v>
      </c>
      <c r="D873" s="8"/>
      <c r="E873" s="9" t="s">
        <v>957</v>
      </c>
      <c r="F873" s="15" t="s">
        <v>1137</v>
      </c>
      <c r="G873" s="49" t="s">
        <v>1134</v>
      </c>
      <c r="H873" s="44" t="s">
        <v>1138</v>
      </c>
      <c r="I873" s="56" t="s">
        <v>1153</v>
      </c>
      <c r="J873" s="84" t="s">
        <v>1703</v>
      </c>
      <c r="K873" s="98">
        <f>1/1</f>
        <v>1</v>
      </c>
      <c r="L873" s="98">
        <f>1/1</f>
        <v>1</v>
      </c>
    </row>
    <row r="874" spans="2:12" s="13" customFormat="1" ht="78" hidden="1" customHeight="1" x14ac:dyDescent="0.25">
      <c r="B874" s="111"/>
      <c r="C874" s="7" t="s">
        <v>959</v>
      </c>
      <c r="D874" s="8"/>
      <c r="E874" s="9" t="s">
        <v>960</v>
      </c>
      <c r="F874" s="15" t="s">
        <v>961</v>
      </c>
      <c r="G874" s="49" t="s">
        <v>9</v>
      </c>
      <c r="H874" s="11" t="s">
        <v>962</v>
      </c>
      <c r="I874" s="12" t="s">
        <v>1153</v>
      </c>
      <c r="J874" s="25" t="s">
        <v>1781</v>
      </c>
      <c r="K874" s="60">
        <f>7/9</f>
        <v>0.77777777777777779</v>
      </c>
      <c r="L874" s="60">
        <f>1/1</f>
        <v>1</v>
      </c>
    </row>
    <row r="875" spans="2:12" s="13" customFormat="1" ht="149.25" hidden="1" customHeight="1" x14ac:dyDescent="0.25">
      <c r="B875" s="111"/>
      <c r="C875" s="7" t="s">
        <v>959</v>
      </c>
      <c r="D875" s="8"/>
      <c r="E875" s="9" t="s">
        <v>960</v>
      </c>
      <c r="F875" s="15" t="s">
        <v>961</v>
      </c>
      <c r="G875" s="49" t="s">
        <v>63</v>
      </c>
      <c r="H875" s="14" t="s">
        <v>963</v>
      </c>
      <c r="I875" s="12" t="s">
        <v>1153</v>
      </c>
      <c r="J875" s="80" t="s">
        <v>1283</v>
      </c>
      <c r="K875" s="60">
        <f>4/5</f>
        <v>0.8</v>
      </c>
      <c r="L875" s="60">
        <f>1/1</f>
        <v>1</v>
      </c>
    </row>
    <row r="876" spans="2:12" s="13" customFormat="1" ht="78" hidden="1" customHeight="1" x14ac:dyDescent="0.25">
      <c r="B876" s="111"/>
      <c r="C876" s="7" t="s">
        <v>959</v>
      </c>
      <c r="D876" s="8"/>
      <c r="E876" s="9" t="s">
        <v>960</v>
      </c>
      <c r="F876" s="15" t="s">
        <v>961</v>
      </c>
      <c r="G876" s="49" t="s">
        <v>20</v>
      </c>
      <c r="H876" s="14" t="s">
        <v>964</v>
      </c>
      <c r="I876" s="12" t="s">
        <v>1153</v>
      </c>
      <c r="J876" s="9" t="s">
        <v>1618</v>
      </c>
      <c r="K876" s="60">
        <f>4/5</f>
        <v>0.8</v>
      </c>
      <c r="L876" s="60">
        <f>1/1</f>
        <v>1</v>
      </c>
    </row>
    <row r="877" spans="2:12" s="13" customFormat="1" ht="78" hidden="1" customHeight="1" x14ac:dyDescent="0.25">
      <c r="B877" s="111"/>
      <c r="C877" s="7" t="s">
        <v>959</v>
      </c>
      <c r="D877" s="8"/>
      <c r="E877" s="9" t="s">
        <v>960</v>
      </c>
      <c r="F877" s="15" t="s">
        <v>961</v>
      </c>
      <c r="G877" s="49" t="s">
        <v>23</v>
      </c>
      <c r="H877" s="11" t="s">
        <v>965</v>
      </c>
      <c r="I877" s="12" t="s">
        <v>1156</v>
      </c>
      <c r="J877" s="71" t="s">
        <v>965</v>
      </c>
      <c r="K877" s="60">
        <f t="shared" ref="K877:K878" si="201">8/11</f>
        <v>0.72727272727272729</v>
      </c>
      <c r="L877" s="60">
        <f>1/2</f>
        <v>0.5</v>
      </c>
    </row>
    <row r="878" spans="2:12" s="13" customFormat="1" ht="78" hidden="1" customHeight="1" x14ac:dyDescent="0.25">
      <c r="B878" s="111"/>
      <c r="C878" s="7" t="s">
        <v>959</v>
      </c>
      <c r="D878" s="8"/>
      <c r="E878" s="9" t="s">
        <v>960</v>
      </c>
      <c r="F878" s="15" t="s">
        <v>961</v>
      </c>
      <c r="G878" s="49" t="s">
        <v>23</v>
      </c>
      <c r="H878" s="11" t="s">
        <v>966</v>
      </c>
      <c r="I878" s="12" t="s">
        <v>1153</v>
      </c>
      <c r="J878" s="71" t="s">
        <v>1740</v>
      </c>
      <c r="K878" s="60">
        <f t="shared" si="201"/>
        <v>0.72727272727272729</v>
      </c>
      <c r="L878" s="60">
        <f>1/2</f>
        <v>0.5</v>
      </c>
    </row>
    <row r="879" spans="2:12" s="13" customFormat="1" ht="78" hidden="1" customHeight="1" x14ac:dyDescent="0.25">
      <c r="B879" s="111"/>
      <c r="C879" s="7" t="s">
        <v>959</v>
      </c>
      <c r="D879" s="8"/>
      <c r="E879" s="9" t="s">
        <v>960</v>
      </c>
      <c r="F879" s="15" t="s">
        <v>961</v>
      </c>
      <c r="G879" s="49" t="s">
        <v>68</v>
      </c>
      <c r="H879" s="14" t="s">
        <v>967</v>
      </c>
      <c r="I879" s="12" t="s">
        <v>1153</v>
      </c>
      <c r="J879" s="9">
        <v>3</v>
      </c>
      <c r="K879" s="60">
        <f>2/5</f>
        <v>0.4</v>
      </c>
      <c r="L879" s="60">
        <f>1/1</f>
        <v>1</v>
      </c>
    </row>
    <row r="880" spans="2:12" s="13" customFormat="1" ht="78" hidden="1" customHeight="1" x14ac:dyDescent="0.25">
      <c r="B880" s="111"/>
      <c r="C880" s="7" t="s">
        <v>959</v>
      </c>
      <c r="D880" s="8"/>
      <c r="E880" s="9" t="s">
        <v>960</v>
      </c>
      <c r="F880" s="15" t="s">
        <v>961</v>
      </c>
      <c r="G880" s="49" t="s">
        <v>26</v>
      </c>
      <c r="H880" s="14" t="s">
        <v>968</v>
      </c>
      <c r="I880" s="12" t="s">
        <v>1153</v>
      </c>
      <c r="J880" s="9" t="s">
        <v>1467</v>
      </c>
      <c r="K880" s="60">
        <f>7/7</f>
        <v>1</v>
      </c>
      <c r="L880" s="60">
        <f>1/1</f>
        <v>1</v>
      </c>
    </row>
    <row r="881" spans="2:12" s="13" customFormat="1" ht="78" hidden="1" customHeight="1" x14ac:dyDescent="0.25">
      <c r="B881" s="111"/>
      <c r="C881" s="7" t="s">
        <v>959</v>
      </c>
      <c r="D881" s="8"/>
      <c r="E881" s="9" t="s">
        <v>960</v>
      </c>
      <c r="F881" s="15" t="s">
        <v>961</v>
      </c>
      <c r="G881" s="49" t="s">
        <v>31</v>
      </c>
      <c r="H881" s="14" t="s">
        <v>494</v>
      </c>
      <c r="I881" s="12" t="s">
        <v>1153</v>
      </c>
      <c r="J881" s="8"/>
      <c r="K881" s="60">
        <f t="shared" ref="K881:K883" si="202">9/10</f>
        <v>0.9</v>
      </c>
      <c r="L881" s="60">
        <f>3/3</f>
        <v>1</v>
      </c>
    </row>
    <row r="882" spans="2:12" s="13" customFormat="1" ht="78" hidden="1" customHeight="1" x14ac:dyDescent="0.25">
      <c r="B882" s="111"/>
      <c r="C882" s="7" t="s">
        <v>959</v>
      </c>
      <c r="D882" s="8"/>
      <c r="E882" s="9" t="s">
        <v>960</v>
      </c>
      <c r="F882" s="15" t="s">
        <v>961</v>
      </c>
      <c r="G882" s="49" t="s">
        <v>31</v>
      </c>
      <c r="H882" s="14" t="s">
        <v>541</v>
      </c>
      <c r="I882" s="12" t="s">
        <v>1153</v>
      </c>
      <c r="J882" s="8"/>
      <c r="K882" s="60">
        <f t="shared" si="202"/>
        <v>0.9</v>
      </c>
      <c r="L882" s="60">
        <f t="shared" ref="L882:L883" si="203">3/3</f>
        <v>1</v>
      </c>
    </row>
    <row r="883" spans="2:12" s="13" customFormat="1" ht="78" hidden="1" customHeight="1" x14ac:dyDescent="0.25">
      <c r="B883" s="111"/>
      <c r="C883" s="7" t="s">
        <v>959</v>
      </c>
      <c r="D883" s="8"/>
      <c r="E883" s="9" t="s">
        <v>960</v>
      </c>
      <c r="F883" s="15" t="s">
        <v>961</v>
      </c>
      <c r="G883" s="49" t="s">
        <v>31</v>
      </c>
      <c r="H883" s="14" t="s">
        <v>969</v>
      </c>
      <c r="I883" s="12" t="s">
        <v>1153</v>
      </c>
      <c r="J883" s="8" t="s">
        <v>1593</v>
      </c>
      <c r="K883" s="60">
        <f t="shared" si="202"/>
        <v>0.9</v>
      </c>
      <c r="L883" s="60">
        <f t="shared" si="203"/>
        <v>1</v>
      </c>
    </row>
    <row r="884" spans="2:12" s="13" customFormat="1" ht="78" hidden="1" customHeight="1" x14ac:dyDescent="0.25">
      <c r="B884" s="111"/>
      <c r="C884" s="7" t="s">
        <v>959</v>
      </c>
      <c r="D884" s="8"/>
      <c r="E884" s="9" t="s">
        <v>960</v>
      </c>
      <c r="F884" s="15" t="s">
        <v>961</v>
      </c>
      <c r="G884" s="49" t="s">
        <v>350</v>
      </c>
      <c r="H884" s="14" t="s">
        <v>970</v>
      </c>
      <c r="I884" s="12" t="s">
        <v>1156</v>
      </c>
      <c r="J884" s="72"/>
      <c r="K884" s="60">
        <v>0</v>
      </c>
      <c r="L884" s="60">
        <v>0</v>
      </c>
    </row>
    <row r="885" spans="2:12" s="13" customFormat="1" ht="78" hidden="1" customHeight="1" x14ac:dyDescent="0.25">
      <c r="B885" s="111"/>
      <c r="C885" s="7" t="s">
        <v>959</v>
      </c>
      <c r="D885" s="8"/>
      <c r="E885" s="9" t="s">
        <v>960</v>
      </c>
      <c r="F885" s="15" t="s">
        <v>961</v>
      </c>
      <c r="G885" s="49" t="s">
        <v>33</v>
      </c>
      <c r="H885" s="14" t="s">
        <v>971</v>
      </c>
      <c r="I885" s="12" t="s">
        <v>1153</v>
      </c>
      <c r="J885" s="71" t="s">
        <v>1181</v>
      </c>
      <c r="K885" s="60">
        <f>2/5</f>
        <v>0.4</v>
      </c>
      <c r="L885" s="60">
        <f>1/1</f>
        <v>1</v>
      </c>
    </row>
    <row r="886" spans="2:12" s="13" customFormat="1" ht="78" hidden="1" customHeight="1" x14ac:dyDescent="0.25">
      <c r="B886" s="111"/>
      <c r="C886" s="7" t="s">
        <v>959</v>
      </c>
      <c r="D886" s="8"/>
      <c r="E886" s="9" t="s">
        <v>960</v>
      </c>
      <c r="F886" s="15" t="s">
        <v>961</v>
      </c>
      <c r="G886" s="49" t="s">
        <v>56</v>
      </c>
      <c r="H886" s="14" t="s">
        <v>972</v>
      </c>
      <c r="I886" s="12" t="s">
        <v>1153</v>
      </c>
      <c r="J886" s="8">
        <v>4</v>
      </c>
      <c r="K886" s="60">
        <f>4/5</f>
        <v>0.8</v>
      </c>
      <c r="L886" s="60">
        <f>1/1</f>
        <v>1</v>
      </c>
    </row>
    <row r="887" spans="2:12" s="13" customFormat="1" ht="78" hidden="1" customHeight="1" x14ac:dyDescent="0.25">
      <c r="B887" s="111"/>
      <c r="C887" s="7" t="s">
        <v>959</v>
      </c>
      <c r="D887" s="8"/>
      <c r="E887" s="9" t="s">
        <v>960</v>
      </c>
      <c r="F887" s="15" t="s">
        <v>961</v>
      </c>
      <c r="G887" s="49" t="s">
        <v>42</v>
      </c>
      <c r="H887" s="14" t="s">
        <v>973</v>
      </c>
      <c r="I887" s="12" t="s">
        <v>1156</v>
      </c>
      <c r="J887" s="71" t="s">
        <v>1548</v>
      </c>
      <c r="K887" s="60">
        <f>5/9</f>
        <v>0.55555555555555558</v>
      </c>
      <c r="L887" s="60">
        <v>0</v>
      </c>
    </row>
    <row r="888" spans="2:12" s="13" customFormat="1" ht="78" hidden="1" customHeight="1" x14ac:dyDescent="0.25">
      <c r="B888" s="111"/>
      <c r="C888" s="7" t="s">
        <v>959</v>
      </c>
      <c r="D888" s="8"/>
      <c r="E888" s="9" t="s">
        <v>960</v>
      </c>
      <c r="F888" s="15" t="s">
        <v>961</v>
      </c>
      <c r="G888" s="49" t="s">
        <v>44</v>
      </c>
      <c r="H888" s="14" t="s">
        <v>974</v>
      </c>
      <c r="I888" s="12"/>
      <c r="J888" s="9"/>
      <c r="K888" s="60"/>
      <c r="L888" s="60"/>
    </row>
    <row r="889" spans="2:12" s="13" customFormat="1" ht="78" hidden="1" customHeight="1" x14ac:dyDescent="0.25">
      <c r="B889" s="111"/>
      <c r="C889" s="7" t="s">
        <v>959</v>
      </c>
      <c r="D889" s="8"/>
      <c r="E889" s="9" t="s">
        <v>960</v>
      </c>
      <c r="F889" s="15" t="s">
        <v>961</v>
      </c>
      <c r="G889" s="49" t="s">
        <v>44</v>
      </c>
      <c r="H889" s="14" t="s">
        <v>975</v>
      </c>
      <c r="I889" s="12"/>
      <c r="J889" s="9"/>
      <c r="K889" s="60"/>
      <c r="L889" s="60"/>
    </row>
    <row r="890" spans="2:12" s="13" customFormat="1" ht="78" hidden="1" customHeight="1" x14ac:dyDescent="0.25">
      <c r="B890" s="111"/>
      <c r="C890" s="7" t="s">
        <v>959</v>
      </c>
      <c r="D890" s="8"/>
      <c r="E890" s="9" t="s">
        <v>960</v>
      </c>
      <c r="F890" s="15" t="s">
        <v>961</v>
      </c>
      <c r="G890" s="49" t="s">
        <v>44</v>
      </c>
      <c r="H890" s="14" t="s">
        <v>965</v>
      </c>
      <c r="I890" s="12" t="s">
        <v>1153</v>
      </c>
      <c r="J890" s="9" t="s">
        <v>1419</v>
      </c>
      <c r="K890" s="60">
        <f>8/8</f>
        <v>1</v>
      </c>
      <c r="L890" s="60">
        <f>1/1</f>
        <v>1</v>
      </c>
    </row>
    <row r="891" spans="2:12" s="13" customFormat="1" ht="78" hidden="1" customHeight="1" x14ac:dyDescent="0.25">
      <c r="B891" s="111"/>
      <c r="C891" s="7" t="s">
        <v>959</v>
      </c>
      <c r="D891" s="8"/>
      <c r="E891" s="9" t="s">
        <v>960</v>
      </c>
      <c r="F891" s="15" t="s">
        <v>961</v>
      </c>
      <c r="G891" s="49" t="s">
        <v>85</v>
      </c>
      <c r="H891" s="14" t="s">
        <v>976</v>
      </c>
      <c r="I891" s="12" t="s">
        <v>1153</v>
      </c>
      <c r="J891" s="9" t="s">
        <v>1642</v>
      </c>
      <c r="K891" s="60">
        <v>1</v>
      </c>
      <c r="L891" s="60">
        <f>1/1</f>
        <v>1</v>
      </c>
    </row>
    <row r="892" spans="2:12" s="13" customFormat="1" ht="78" hidden="1" customHeight="1" x14ac:dyDescent="0.25">
      <c r="B892" s="111"/>
      <c r="C892" s="7" t="s">
        <v>959</v>
      </c>
      <c r="D892" s="8"/>
      <c r="E892" s="9" t="s">
        <v>960</v>
      </c>
      <c r="F892" s="15" t="s">
        <v>961</v>
      </c>
      <c r="G892" s="49" t="s">
        <v>46</v>
      </c>
      <c r="H892" s="14" t="s">
        <v>977</v>
      </c>
      <c r="I892" s="12" t="s">
        <v>1156</v>
      </c>
      <c r="J892" s="71"/>
      <c r="K892" s="60">
        <f>5/6</f>
        <v>0.83333333333333337</v>
      </c>
      <c r="L892" s="60">
        <v>0</v>
      </c>
    </row>
    <row r="893" spans="2:12" s="13" customFormat="1" ht="78" hidden="1" customHeight="1" x14ac:dyDescent="0.25">
      <c r="B893" s="111"/>
      <c r="C893" s="7" t="s">
        <v>959</v>
      </c>
      <c r="D893" s="8"/>
      <c r="E893" s="9" t="s">
        <v>960</v>
      </c>
      <c r="F893" s="15" t="s">
        <v>961</v>
      </c>
      <c r="G893" s="49" t="s">
        <v>49</v>
      </c>
      <c r="H893" s="14" t="s">
        <v>978</v>
      </c>
      <c r="I893" s="12" t="s">
        <v>1156</v>
      </c>
      <c r="J893" s="71" t="s">
        <v>1269</v>
      </c>
      <c r="K893" s="60">
        <f>2/5</f>
        <v>0.4</v>
      </c>
      <c r="L893" s="60">
        <v>0</v>
      </c>
    </row>
    <row r="894" spans="2:12" s="13" customFormat="1" ht="78" hidden="1" customHeight="1" x14ac:dyDescent="0.25">
      <c r="B894" s="111"/>
      <c r="C894" s="7" t="s">
        <v>959</v>
      </c>
      <c r="D894" s="8"/>
      <c r="E894" s="9" t="s">
        <v>960</v>
      </c>
      <c r="F894" s="15" t="s">
        <v>961</v>
      </c>
      <c r="G894" s="49" t="s">
        <v>52</v>
      </c>
      <c r="H894" s="14" t="s">
        <v>979</v>
      </c>
      <c r="I894" s="12" t="s">
        <v>1153</v>
      </c>
      <c r="J894" s="71" t="s">
        <v>1821</v>
      </c>
      <c r="K894" s="60">
        <f>4/5</f>
        <v>0.8</v>
      </c>
      <c r="L894" s="60">
        <f>1/1</f>
        <v>1</v>
      </c>
    </row>
    <row r="895" spans="2:12" s="13" customFormat="1" ht="78" hidden="1" customHeight="1" x14ac:dyDescent="0.25">
      <c r="B895" s="111"/>
      <c r="C895" s="7" t="s">
        <v>980</v>
      </c>
      <c r="D895" s="8"/>
      <c r="E895" s="9" t="s">
        <v>981</v>
      </c>
      <c r="F895" s="15" t="s">
        <v>982</v>
      </c>
      <c r="G895" s="49" t="s">
        <v>122</v>
      </c>
      <c r="H895" s="45" t="s">
        <v>983</v>
      </c>
      <c r="I895" s="12" t="s">
        <v>1156</v>
      </c>
      <c r="J895" s="67" t="s">
        <v>1360</v>
      </c>
      <c r="K895" s="60">
        <v>0</v>
      </c>
      <c r="L895" s="60">
        <v>0</v>
      </c>
    </row>
    <row r="896" spans="2:12" s="13" customFormat="1" ht="78" hidden="1" customHeight="1" x14ac:dyDescent="0.25">
      <c r="B896" s="111"/>
      <c r="C896" s="7" t="s">
        <v>980</v>
      </c>
      <c r="D896" s="8"/>
      <c r="E896" s="9" t="s">
        <v>981</v>
      </c>
      <c r="F896" s="15" t="s">
        <v>982</v>
      </c>
      <c r="G896" s="49" t="s">
        <v>122</v>
      </c>
      <c r="H896" s="45" t="s">
        <v>984</v>
      </c>
      <c r="I896" s="12" t="s">
        <v>1156</v>
      </c>
      <c r="J896" s="67" t="s">
        <v>1361</v>
      </c>
      <c r="K896" s="60">
        <v>0</v>
      </c>
      <c r="L896" s="60">
        <v>0</v>
      </c>
    </row>
    <row r="897" spans="2:12" s="13" customFormat="1" ht="78" hidden="1" customHeight="1" x14ac:dyDescent="0.25">
      <c r="B897" s="111"/>
      <c r="C897" s="7" t="s">
        <v>985</v>
      </c>
      <c r="D897" s="8" t="s">
        <v>986</v>
      </c>
      <c r="E897" s="9" t="s">
        <v>987</v>
      </c>
      <c r="F897" s="15" t="s">
        <v>988</v>
      </c>
      <c r="G897" s="49" t="s">
        <v>9</v>
      </c>
      <c r="H897" s="14" t="s">
        <v>989</v>
      </c>
      <c r="I897" s="12" t="s">
        <v>1153</v>
      </c>
      <c r="J897" s="25" t="s">
        <v>1782</v>
      </c>
      <c r="K897" s="60">
        <f>7/9</f>
        <v>0.77777777777777779</v>
      </c>
      <c r="L897" s="60">
        <f>1/1</f>
        <v>1</v>
      </c>
    </row>
    <row r="898" spans="2:12" s="13" customFormat="1" ht="126" hidden="1" customHeight="1" x14ac:dyDescent="0.25">
      <c r="B898" s="111"/>
      <c r="C898" s="7" t="s">
        <v>985</v>
      </c>
      <c r="D898" s="8" t="s">
        <v>986</v>
      </c>
      <c r="E898" s="9" t="s">
        <v>987</v>
      </c>
      <c r="F898" s="15" t="s">
        <v>988</v>
      </c>
      <c r="G898" s="49" t="s">
        <v>63</v>
      </c>
      <c r="H898" s="42" t="s">
        <v>990</v>
      </c>
      <c r="I898" s="12" t="s">
        <v>1153</v>
      </c>
      <c r="J898" s="80" t="s">
        <v>1291</v>
      </c>
      <c r="K898" s="60">
        <f>4/5</f>
        <v>0.8</v>
      </c>
      <c r="L898" s="60">
        <f>1/1</f>
        <v>1</v>
      </c>
    </row>
    <row r="899" spans="2:12" s="13" customFormat="1" ht="78" hidden="1" customHeight="1" x14ac:dyDescent="0.25">
      <c r="B899" s="111"/>
      <c r="C899" s="7" t="s">
        <v>985</v>
      </c>
      <c r="D899" s="8" t="s">
        <v>986</v>
      </c>
      <c r="E899" s="9" t="s">
        <v>987</v>
      </c>
      <c r="F899" s="15" t="s">
        <v>988</v>
      </c>
      <c r="G899" s="49" t="s">
        <v>20</v>
      </c>
      <c r="H899" s="42" t="s">
        <v>991</v>
      </c>
      <c r="I899" s="12" t="s">
        <v>1153</v>
      </c>
      <c r="J899" s="9" t="s">
        <v>1619</v>
      </c>
      <c r="K899" s="60">
        <f>4/5</f>
        <v>0.8</v>
      </c>
      <c r="L899" s="60">
        <f>1/1</f>
        <v>1</v>
      </c>
    </row>
    <row r="900" spans="2:12" s="13" customFormat="1" ht="78" hidden="1" customHeight="1" x14ac:dyDescent="0.25">
      <c r="B900" s="111"/>
      <c r="C900" s="7" t="s">
        <v>985</v>
      </c>
      <c r="D900" s="8" t="s">
        <v>986</v>
      </c>
      <c r="E900" s="9" t="s">
        <v>987</v>
      </c>
      <c r="F900" s="15" t="s">
        <v>988</v>
      </c>
      <c r="G900" s="49" t="s">
        <v>23</v>
      </c>
      <c r="H900" s="42" t="s">
        <v>965</v>
      </c>
      <c r="I900" s="12" t="s">
        <v>1156</v>
      </c>
      <c r="J900" s="71" t="s">
        <v>965</v>
      </c>
      <c r="K900" s="60">
        <f t="shared" ref="K900:K901" si="204">8/11</f>
        <v>0.72727272727272729</v>
      </c>
      <c r="L900" s="60">
        <v>0</v>
      </c>
    </row>
    <row r="901" spans="2:12" s="13" customFormat="1" ht="78" hidden="1" customHeight="1" x14ac:dyDescent="0.25">
      <c r="B901" s="111"/>
      <c r="C901" s="7" t="s">
        <v>985</v>
      </c>
      <c r="D901" s="8" t="s">
        <v>986</v>
      </c>
      <c r="E901" s="9" t="s">
        <v>987</v>
      </c>
      <c r="F901" s="15" t="s">
        <v>988</v>
      </c>
      <c r="G901" s="49" t="s">
        <v>23</v>
      </c>
      <c r="H901" s="42" t="s">
        <v>992</v>
      </c>
      <c r="I901" s="12" t="s">
        <v>1156</v>
      </c>
      <c r="J901" s="71" t="s">
        <v>992</v>
      </c>
      <c r="K901" s="60">
        <f t="shared" si="204"/>
        <v>0.72727272727272729</v>
      </c>
      <c r="L901" s="60">
        <v>0</v>
      </c>
    </row>
    <row r="902" spans="2:12" s="13" customFormat="1" ht="78" hidden="1" customHeight="1" x14ac:dyDescent="0.25">
      <c r="B902" s="111"/>
      <c r="C902" s="7" t="s">
        <v>985</v>
      </c>
      <c r="D902" s="8" t="s">
        <v>986</v>
      </c>
      <c r="E902" s="9" t="s">
        <v>987</v>
      </c>
      <c r="F902" s="15" t="s">
        <v>988</v>
      </c>
      <c r="G902" s="49" t="s">
        <v>68</v>
      </c>
      <c r="H902" s="11" t="s">
        <v>993</v>
      </c>
      <c r="I902" s="12" t="s">
        <v>1153</v>
      </c>
      <c r="J902" s="9">
        <v>4</v>
      </c>
      <c r="K902" s="60">
        <f>2/5</f>
        <v>0.4</v>
      </c>
      <c r="L902" s="60">
        <f>1/1</f>
        <v>1</v>
      </c>
    </row>
    <row r="903" spans="2:12" s="13" customFormat="1" ht="78" hidden="1" customHeight="1" x14ac:dyDescent="0.25">
      <c r="B903" s="111"/>
      <c r="C903" s="7" t="s">
        <v>985</v>
      </c>
      <c r="D903" s="8" t="s">
        <v>986</v>
      </c>
      <c r="E903" s="9" t="s">
        <v>987</v>
      </c>
      <c r="F903" s="15" t="s">
        <v>988</v>
      </c>
      <c r="G903" s="49" t="s">
        <v>26</v>
      </c>
      <c r="H903" s="14" t="s">
        <v>994</v>
      </c>
      <c r="I903" s="12" t="s">
        <v>1153</v>
      </c>
      <c r="J903" s="9" t="s">
        <v>1468</v>
      </c>
      <c r="K903" s="60">
        <f t="shared" ref="K903:K904" si="205">7/7</f>
        <v>1</v>
      </c>
      <c r="L903" s="60">
        <f>2/2</f>
        <v>1</v>
      </c>
    </row>
    <row r="904" spans="2:12" s="13" customFormat="1" ht="78" hidden="1" customHeight="1" x14ac:dyDescent="0.25">
      <c r="B904" s="111"/>
      <c r="C904" s="7" t="s">
        <v>985</v>
      </c>
      <c r="D904" s="8" t="s">
        <v>986</v>
      </c>
      <c r="E904" s="9" t="s">
        <v>987</v>
      </c>
      <c r="F904" s="15" t="s">
        <v>988</v>
      </c>
      <c r="G904" s="49" t="s">
        <v>26</v>
      </c>
      <c r="H904" s="14" t="s">
        <v>995</v>
      </c>
      <c r="I904" s="12" t="s">
        <v>1153</v>
      </c>
      <c r="J904" s="9" t="s">
        <v>1469</v>
      </c>
      <c r="K904" s="60">
        <f t="shared" si="205"/>
        <v>1</v>
      </c>
      <c r="L904" s="60">
        <f>2/2</f>
        <v>1</v>
      </c>
    </row>
    <row r="905" spans="2:12" s="13" customFormat="1" ht="78" hidden="1" customHeight="1" x14ac:dyDescent="0.25">
      <c r="B905" s="111"/>
      <c r="C905" s="7" t="s">
        <v>985</v>
      </c>
      <c r="D905" s="8" t="s">
        <v>986</v>
      </c>
      <c r="E905" s="9" t="s">
        <v>987</v>
      </c>
      <c r="F905" s="15" t="s">
        <v>988</v>
      </c>
      <c r="G905" s="49" t="s">
        <v>31</v>
      </c>
      <c r="H905" s="14" t="s">
        <v>996</v>
      </c>
      <c r="I905" s="12" t="s">
        <v>1153</v>
      </c>
      <c r="J905" s="8"/>
      <c r="K905" s="60">
        <f t="shared" ref="K905:K906" si="206">9/10</f>
        <v>0.9</v>
      </c>
      <c r="L905" s="60">
        <f>2/2</f>
        <v>1</v>
      </c>
    </row>
    <row r="906" spans="2:12" s="13" customFormat="1" ht="78" hidden="1" customHeight="1" x14ac:dyDescent="0.25">
      <c r="B906" s="111"/>
      <c r="C906" s="7" t="s">
        <v>985</v>
      </c>
      <c r="D906" s="8" t="s">
        <v>986</v>
      </c>
      <c r="E906" s="9" t="s">
        <v>987</v>
      </c>
      <c r="F906" s="15" t="s">
        <v>988</v>
      </c>
      <c r="G906" s="49" t="s">
        <v>31</v>
      </c>
      <c r="H906" s="14" t="s">
        <v>997</v>
      </c>
      <c r="I906" s="12" t="s">
        <v>1153</v>
      </c>
      <c r="J906" s="8"/>
      <c r="K906" s="60">
        <f t="shared" si="206"/>
        <v>0.9</v>
      </c>
      <c r="L906" s="60">
        <f>2/2</f>
        <v>1</v>
      </c>
    </row>
    <row r="907" spans="2:12" s="13" customFormat="1" ht="78" hidden="1" customHeight="1" x14ac:dyDescent="0.25">
      <c r="B907" s="111"/>
      <c r="C907" s="7" t="s">
        <v>985</v>
      </c>
      <c r="D907" s="8" t="s">
        <v>986</v>
      </c>
      <c r="E907" s="9" t="s">
        <v>987</v>
      </c>
      <c r="F907" s="15" t="s">
        <v>988</v>
      </c>
      <c r="G907" s="49" t="s">
        <v>350</v>
      </c>
      <c r="H907" s="14" t="s">
        <v>998</v>
      </c>
      <c r="I907" s="12" t="s">
        <v>1156</v>
      </c>
      <c r="J907" s="72"/>
      <c r="K907" s="60">
        <v>0</v>
      </c>
      <c r="L907" s="60">
        <v>0</v>
      </c>
    </row>
    <row r="908" spans="2:12" s="13" customFormat="1" ht="78" hidden="1" customHeight="1" x14ac:dyDescent="0.25">
      <c r="B908" s="111"/>
      <c r="C908" s="7" t="s">
        <v>985</v>
      </c>
      <c r="D908" s="8" t="s">
        <v>986</v>
      </c>
      <c r="E908" s="9" t="s">
        <v>987</v>
      </c>
      <c r="F908" s="15" t="s">
        <v>988</v>
      </c>
      <c r="G908" s="49" t="s">
        <v>33</v>
      </c>
      <c r="H908" s="14" t="s">
        <v>999</v>
      </c>
      <c r="I908" s="12" t="s">
        <v>1153</v>
      </c>
      <c r="J908" s="71" t="s">
        <v>1182</v>
      </c>
      <c r="K908" s="60">
        <f>2/5</f>
        <v>0.4</v>
      </c>
      <c r="L908" s="60">
        <f>1/1</f>
        <v>1</v>
      </c>
    </row>
    <row r="909" spans="2:12" s="13" customFormat="1" ht="78" hidden="1" customHeight="1" x14ac:dyDescent="0.25">
      <c r="B909" s="111"/>
      <c r="C909" s="7" t="s">
        <v>985</v>
      </c>
      <c r="D909" s="8" t="s">
        <v>986</v>
      </c>
      <c r="E909" s="9" t="s">
        <v>987</v>
      </c>
      <c r="F909" s="15" t="s">
        <v>988</v>
      </c>
      <c r="G909" s="49" t="s">
        <v>56</v>
      </c>
      <c r="H909" s="14" t="s">
        <v>1000</v>
      </c>
      <c r="I909" s="12" t="s">
        <v>1153</v>
      </c>
      <c r="J909" s="8">
        <v>2</v>
      </c>
      <c r="K909" s="60">
        <f>4/5</f>
        <v>0.8</v>
      </c>
      <c r="L909" s="60">
        <f>1/1</f>
        <v>1</v>
      </c>
    </row>
    <row r="910" spans="2:12" s="13" customFormat="1" ht="78" hidden="1" customHeight="1" x14ac:dyDescent="0.25">
      <c r="B910" s="111"/>
      <c r="C910" s="7" t="s">
        <v>985</v>
      </c>
      <c r="D910" s="8" t="s">
        <v>986</v>
      </c>
      <c r="E910" s="9" t="s">
        <v>987</v>
      </c>
      <c r="F910" s="15" t="s">
        <v>988</v>
      </c>
      <c r="G910" s="49" t="s">
        <v>42</v>
      </c>
      <c r="H910" s="14" t="s">
        <v>1001</v>
      </c>
      <c r="I910" s="12" t="s">
        <v>1153</v>
      </c>
      <c r="J910" s="71" t="s">
        <v>1585</v>
      </c>
      <c r="K910" s="60">
        <f>5/9</f>
        <v>0.55555555555555558</v>
      </c>
      <c r="L910" s="60">
        <f>1/1</f>
        <v>1</v>
      </c>
    </row>
    <row r="911" spans="2:12" s="13" customFormat="1" ht="78" hidden="1" customHeight="1" x14ac:dyDescent="0.25">
      <c r="B911" s="111"/>
      <c r="C911" s="7" t="s">
        <v>985</v>
      </c>
      <c r="D911" s="8" t="s">
        <v>986</v>
      </c>
      <c r="E911" s="9" t="s">
        <v>987</v>
      </c>
      <c r="F911" s="15" t="s">
        <v>988</v>
      </c>
      <c r="G911" s="49" t="s">
        <v>44</v>
      </c>
      <c r="H911" s="14" t="s">
        <v>1002</v>
      </c>
      <c r="I911" s="12" t="s">
        <v>1153</v>
      </c>
      <c r="J911" s="9" t="s">
        <v>1420</v>
      </c>
      <c r="K911" s="60">
        <f t="shared" ref="K911:K912" si="207">8/8</f>
        <v>1</v>
      </c>
      <c r="L911" s="60">
        <f>2/2</f>
        <v>1</v>
      </c>
    </row>
    <row r="912" spans="2:12" s="13" customFormat="1" ht="78" hidden="1" customHeight="1" x14ac:dyDescent="0.25">
      <c r="B912" s="111"/>
      <c r="C912" s="7" t="s">
        <v>985</v>
      </c>
      <c r="D912" s="8" t="s">
        <v>986</v>
      </c>
      <c r="E912" s="9" t="s">
        <v>987</v>
      </c>
      <c r="F912" s="15" t="s">
        <v>988</v>
      </c>
      <c r="G912" s="49" t="s">
        <v>44</v>
      </c>
      <c r="H912" s="14" t="s">
        <v>1003</v>
      </c>
      <c r="I912" s="12" t="s">
        <v>1153</v>
      </c>
      <c r="J912" s="9" t="s">
        <v>1421</v>
      </c>
      <c r="K912" s="60">
        <f t="shared" si="207"/>
        <v>1</v>
      </c>
      <c r="L912" s="60">
        <f>2/2</f>
        <v>1</v>
      </c>
    </row>
    <row r="913" spans="2:12" s="13" customFormat="1" ht="78" hidden="1" customHeight="1" x14ac:dyDescent="0.25">
      <c r="B913" s="111"/>
      <c r="C913" s="7" t="s">
        <v>985</v>
      </c>
      <c r="D913" s="8" t="s">
        <v>986</v>
      </c>
      <c r="E913" s="9" t="s">
        <v>987</v>
      </c>
      <c r="F913" s="15" t="s">
        <v>988</v>
      </c>
      <c r="G913" s="49" t="s">
        <v>85</v>
      </c>
      <c r="H913" s="14" t="s">
        <v>1004</v>
      </c>
      <c r="I913" s="12" t="s">
        <v>1153</v>
      </c>
      <c r="J913" s="9" t="s">
        <v>1643</v>
      </c>
      <c r="K913" s="60">
        <v>1</v>
      </c>
      <c r="L913" s="60">
        <f t="shared" ref="L913:L919" si="208">1/1</f>
        <v>1</v>
      </c>
    </row>
    <row r="914" spans="2:12" s="13" customFormat="1" ht="78" hidden="1" customHeight="1" x14ac:dyDescent="0.25">
      <c r="B914" s="111"/>
      <c r="C914" s="7" t="s">
        <v>985</v>
      </c>
      <c r="D914" s="8" t="s">
        <v>986</v>
      </c>
      <c r="E914" s="9" t="s">
        <v>987</v>
      </c>
      <c r="F914" s="15" t="s">
        <v>988</v>
      </c>
      <c r="G914" s="49" t="s">
        <v>46</v>
      </c>
      <c r="H914" s="14" t="s">
        <v>1005</v>
      </c>
      <c r="I914" s="12" t="s">
        <v>1153</v>
      </c>
      <c r="J914" s="71" t="s">
        <v>1698</v>
      </c>
      <c r="K914" s="60">
        <f>5/6</f>
        <v>0.83333333333333337</v>
      </c>
      <c r="L914" s="60">
        <f t="shared" si="208"/>
        <v>1</v>
      </c>
    </row>
    <row r="915" spans="2:12" s="13" customFormat="1" ht="78" hidden="1" customHeight="1" x14ac:dyDescent="0.25">
      <c r="B915" s="111"/>
      <c r="C915" s="7" t="s">
        <v>985</v>
      </c>
      <c r="D915" s="8" t="s">
        <v>986</v>
      </c>
      <c r="E915" s="9" t="s">
        <v>987</v>
      </c>
      <c r="F915" s="15" t="s">
        <v>988</v>
      </c>
      <c r="G915" s="49" t="s">
        <v>49</v>
      </c>
      <c r="H915" s="14" t="s">
        <v>1006</v>
      </c>
      <c r="I915" s="12" t="s">
        <v>1153</v>
      </c>
      <c r="J915" s="71" t="s">
        <v>1270</v>
      </c>
      <c r="K915" s="60">
        <f>2/5</f>
        <v>0.4</v>
      </c>
      <c r="L915" s="60">
        <f t="shared" si="208"/>
        <v>1</v>
      </c>
    </row>
    <row r="916" spans="2:12" s="13" customFormat="1" ht="78" hidden="1" customHeight="1" x14ac:dyDescent="0.25">
      <c r="B916" s="111"/>
      <c r="C916" s="7" t="s">
        <v>985</v>
      </c>
      <c r="D916" s="8" t="s">
        <v>986</v>
      </c>
      <c r="E916" s="9" t="s">
        <v>987</v>
      </c>
      <c r="F916" s="15" t="s">
        <v>988</v>
      </c>
      <c r="G916" s="49" t="s">
        <v>52</v>
      </c>
      <c r="H916" s="14" t="s">
        <v>1007</v>
      </c>
      <c r="I916" s="12" t="s">
        <v>1153</v>
      </c>
      <c r="J916" s="71" t="s">
        <v>1822</v>
      </c>
      <c r="K916" s="60">
        <f>4/5</f>
        <v>0.8</v>
      </c>
      <c r="L916" s="60">
        <f t="shared" si="208"/>
        <v>1</v>
      </c>
    </row>
    <row r="917" spans="2:12" s="13" customFormat="1" ht="28.5" hidden="1" customHeight="1" x14ac:dyDescent="0.25">
      <c r="B917" s="111"/>
      <c r="C917" s="7" t="s">
        <v>1008</v>
      </c>
      <c r="D917" s="8"/>
      <c r="E917" s="9" t="s">
        <v>1009</v>
      </c>
      <c r="F917" s="15" t="s">
        <v>1010</v>
      </c>
      <c r="G917" s="49" t="s">
        <v>9</v>
      </c>
      <c r="H917" s="44" t="s">
        <v>1011</v>
      </c>
      <c r="I917" s="12" t="s">
        <v>1153</v>
      </c>
      <c r="J917" s="25" t="s">
        <v>1783</v>
      </c>
      <c r="K917" s="60">
        <f>7/9</f>
        <v>0.77777777777777779</v>
      </c>
      <c r="L917" s="60">
        <f t="shared" si="208"/>
        <v>1</v>
      </c>
    </row>
    <row r="918" spans="2:12" s="13" customFormat="1" ht="78" hidden="1" customHeight="1" x14ac:dyDescent="0.25">
      <c r="B918" s="111"/>
      <c r="C918" s="7" t="s">
        <v>1008</v>
      </c>
      <c r="D918" s="8"/>
      <c r="E918" s="9" t="s">
        <v>1009</v>
      </c>
      <c r="F918" s="15" t="s">
        <v>1010</v>
      </c>
      <c r="G918" s="49" t="s">
        <v>63</v>
      </c>
      <c r="H918" s="41" t="s">
        <v>1012</v>
      </c>
      <c r="I918" s="12" t="s">
        <v>1153</v>
      </c>
      <c r="J918" s="71" t="s">
        <v>1292</v>
      </c>
      <c r="K918" s="60">
        <f>4/5</f>
        <v>0.8</v>
      </c>
      <c r="L918" s="60">
        <f t="shared" si="208"/>
        <v>1</v>
      </c>
    </row>
    <row r="919" spans="2:12" s="13" customFormat="1" ht="78" hidden="1" customHeight="1" x14ac:dyDescent="0.25">
      <c r="B919" s="111"/>
      <c r="C919" s="7" t="s">
        <v>1008</v>
      </c>
      <c r="D919" s="8"/>
      <c r="E919" s="9" t="s">
        <v>1009</v>
      </c>
      <c r="F919" s="15" t="s">
        <v>1010</v>
      </c>
      <c r="G919" s="49" t="s">
        <v>20</v>
      </c>
      <c r="H919" s="41" t="s">
        <v>1013</v>
      </c>
      <c r="I919" s="12" t="s">
        <v>1153</v>
      </c>
      <c r="J919" s="9" t="s">
        <v>1620</v>
      </c>
      <c r="K919" s="60">
        <f>4/5</f>
        <v>0.8</v>
      </c>
      <c r="L919" s="60">
        <f t="shared" si="208"/>
        <v>1</v>
      </c>
    </row>
    <row r="920" spans="2:12" s="13" customFormat="1" ht="78" hidden="1" customHeight="1" x14ac:dyDescent="0.25">
      <c r="B920" s="111"/>
      <c r="C920" s="7" t="s">
        <v>1008</v>
      </c>
      <c r="D920" s="8"/>
      <c r="E920" s="9" t="s">
        <v>1009</v>
      </c>
      <c r="F920" s="15" t="s">
        <v>1010</v>
      </c>
      <c r="G920" s="49" t="s">
        <v>23</v>
      </c>
      <c r="H920" s="41" t="s">
        <v>1014</v>
      </c>
      <c r="I920" s="12" t="s">
        <v>1153</v>
      </c>
      <c r="J920" s="71" t="s">
        <v>1741</v>
      </c>
      <c r="K920" s="60">
        <f t="shared" ref="K920:K922" si="209">8/11</f>
        <v>0.72727272727272729</v>
      </c>
      <c r="L920" s="60">
        <f>3/3</f>
        <v>1</v>
      </c>
    </row>
    <row r="921" spans="2:12" s="13" customFormat="1" ht="78" hidden="1" customHeight="1" x14ac:dyDescent="0.25">
      <c r="B921" s="111"/>
      <c r="C921" s="7" t="s">
        <v>1008</v>
      </c>
      <c r="D921" s="8"/>
      <c r="E921" s="9" t="s">
        <v>1009</v>
      </c>
      <c r="F921" s="15" t="s">
        <v>1010</v>
      </c>
      <c r="G921" s="49" t="s">
        <v>23</v>
      </c>
      <c r="H921" s="41" t="s">
        <v>1015</v>
      </c>
      <c r="I921" s="12" t="s">
        <v>1153</v>
      </c>
      <c r="J921" s="71" t="s">
        <v>1742</v>
      </c>
      <c r="K921" s="60">
        <f t="shared" si="209"/>
        <v>0.72727272727272729</v>
      </c>
      <c r="L921" s="60">
        <f t="shared" ref="L921:L922" si="210">3/3</f>
        <v>1</v>
      </c>
    </row>
    <row r="922" spans="2:12" s="13" customFormat="1" ht="78" hidden="1" customHeight="1" x14ac:dyDescent="0.25">
      <c r="B922" s="111"/>
      <c r="C922" s="7" t="s">
        <v>1008</v>
      </c>
      <c r="D922" s="8"/>
      <c r="E922" s="9" t="s">
        <v>1009</v>
      </c>
      <c r="F922" s="15" t="s">
        <v>1010</v>
      </c>
      <c r="G922" s="49" t="s">
        <v>23</v>
      </c>
      <c r="H922" s="41" t="s">
        <v>1016</v>
      </c>
      <c r="I922" s="12" t="s">
        <v>1153</v>
      </c>
      <c r="J922" s="71" t="s">
        <v>1743</v>
      </c>
      <c r="K922" s="60">
        <f t="shared" si="209"/>
        <v>0.72727272727272729</v>
      </c>
      <c r="L922" s="60">
        <f t="shared" si="210"/>
        <v>1</v>
      </c>
    </row>
    <row r="923" spans="2:12" s="13" customFormat="1" ht="78" hidden="1" customHeight="1" x14ac:dyDescent="0.25">
      <c r="B923" s="111"/>
      <c r="C923" s="7" t="s">
        <v>1008</v>
      </c>
      <c r="D923" s="8"/>
      <c r="E923" s="9" t="s">
        <v>1009</v>
      </c>
      <c r="F923" s="15" t="s">
        <v>1010</v>
      </c>
      <c r="G923" s="49" t="s">
        <v>68</v>
      </c>
      <c r="H923" s="11" t="s">
        <v>1017</v>
      </c>
      <c r="I923" s="12" t="s">
        <v>1156</v>
      </c>
      <c r="J923" s="69" t="s">
        <v>1509</v>
      </c>
      <c r="K923" s="60">
        <f>2/5</f>
        <v>0.4</v>
      </c>
      <c r="L923" s="60">
        <v>0</v>
      </c>
    </row>
    <row r="924" spans="2:12" s="13" customFormat="1" ht="78" hidden="1" customHeight="1" x14ac:dyDescent="0.25">
      <c r="B924" s="111"/>
      <c r="C924" s="7" t="s">
        <v>1008</v>
      </c>
      <c r="D924" s="8"/>
      <c r="E924" s="9" t="s">
        <v>1009</v>
      </c>
      <c r="F924" s="15" t="s">
        <v>1010</v>
      </c>
      <c r="G924" s="49" t="s">
        <v>26</v>
      </c>
      <c r="H924" s="14" t="s">
        <v>1146</v>
      </c>
      <c r="I924" s="12" t="s">
        <v>1153</v>
      </c>
      <c r="J924" s="68" t="s">
        <v>1470</v>
      </c>
      <c r="K924" s="60">
        <f>7/7</f>
        <v>1</v>
      </c>
      <c r="L924" s="60">
        <f>1/1</f>
        <v>1</v>
      </c>
    </row>
    <row r="925" spans="2:12" s="13" customFormat="1" ht="78" hidden="1" customHeight="1" x14ac:dyDescent="0.25">
      <c r="B925" s="111"/>
      <c r="C925" s="7" t="s">
        <v>1008</v>
      </c>
      <c r="D925" s="8"/>
      <c r="E925" s="9" t="s">
        <v>1009</v>
      </c>
      <c r="F925" s="15" t="s">
        <v>1010</v>
      </c>
      <c r="G925" s="49" t="s">
        <v>29</v>
      </c>
      <c r="H925" s="14" t="s">
        <v>1018</v>
      </c>
      <c r="I925" s="12" t="s">
        <v>1153</v>
      </c>
      <c r="J925" s="9" t="s">
        <v>1526</v>
      </c>
      <c r="K925" s="60">
        <f>1/2</f>
        <v>0.5</v>
      </c>
      <c r="L925" s="60">
        <f>1/1</f>
        <v>1</v>
      </c>
    </row>
    <row r="926" spans="2:12" s="13" customFormat="1" ht="78" hidden="1" customHeight="1" x14ac:dyDescent="0.25">
      <c r="B926" s="111"/>
      <c r="C926" s="7" t="s">
        <v>1008</v>
      </c>
      <c r="D926" s="8"/>
      <c r="E926" s="9" t="s">
        <v>1009</v>
      </c>
      <c r="F926" s="15" t="s">
        <v>1010</v>
      </c>
      <c r="G926" s="49" t="s">
        <v>76</v>
      </c>
      <c r="H926" s="14" t="s">
        <v>1019</v>
      </c>
      <c r="I926" s="12" t="s">
        <v>1153</v>
      </c>
      <c r="J926" s="9" t="s">
        <v>1352</v>
      </c>
      <c r="K926" s="60">
        <f>1/1</f>
        <v>1</v>
      </c>
      <c r="L926" s="60">
        <f>1/1</f>
        <v>1</v>
      </c>
    </row>
    <row r="927" spans="2:12" s="13" customFormat="1" ht="78" hidden="1" customHeight="1" x14ac:dyDescent="0.25">
      <c r="B927" s="111"/>
      <c r="C927" s="7" t="s">
        <v>1008</v>
      </c>
      <c r="D927" s="8"/>
      <c r="E927" s="9" t="s">
        <v>1009</v>
      </c>
      <c r="F927" s="15" t="s">
        <v>1010</v>
      </c>
      <c r="G927" s="49" t="s">
        <v>31</v>
      </c>
      <c r="H927" s="14" t="s">
        <v>1020</v>
      </c>
      <c r="I927" s="12" t="s">
        <v>1153</v>
      </c>
      <c r="J927" s="8"/>
      <c r="K927" s="60">
        <f t="shared" ref="K927:K928" si="211">9/10</f>
        <v>0.9</v>
      </c>
      <c r="L927" s="60">
        <f t="shared" ref="L927:L928" si="212">2/2</f>
        <v>1</v>
      </c>
    </row>
    <row r="928" spans="2:12" s="13" customFormat="1" ht="78" hidden="1" customHeight="1" x14ac:dyDescent="0.25">
      <c r="B928" s="111"/>
      <c r="C928" s="7" t="s">
        <v>1008</v>
      </c>
      <c r="D928" s="8"/>
      <c r="E928" s="9" t="s">
        <v>1009</v>
      </c>
      <c r="F928" s="15" t="s">
        <v>1010</v>
      </c>
      <c r="G928" s="49" t="s">
        <v>31</v>
      </c>
      <c r="H928" s="14" t="s">
        <v>969</v>
      </c>
      <c r="I928" s="12" t="s">
        <v>1153</v>
      </c>
      <c r="J928" s="8" t="s">
        <v>1594</v>
      </c>
      <c r="K928" s="60">
        <f t="shared" si="211"/>
        <v>0.9</v>
      </c>
      <c r="L928" s="60">
        <f t="shared" si="212"/>
        <v>1</v>
      </c>
    </row>
    <row r="929" spans="2:12" s="13" customFormat="1" ht="78" hidden="1" customHeight="1" x14ac:dyDescent="0.25">
      <c r="B929" s="111"/>
      <c r="C929" s="7" t="s">
        <v>1008</v>
      </c>
      <c r="D929" s="8"/>
      <c r="E929" s="9" t="s">
        <v>1009</v>
      </c>
      <c r="F929" s="15" t="s">
        <v>1010</v>
      </c>
      <c r="G929" s="49" t="s">
        <v>350</v>
      </c>
      <c r="H929" s="14" t="s">
        <v>1021</v>
      </c>
      <c r="I929" s="12" t="s">
        <v>1156</v>
      </c>
      <c r="J929" s="72"/>
      <c r="K929" s="60">
        <v>0</v>
      </c>
      <c r="L929" s="60">
        <v>0</v>
      </c>
    </row>
    <row r="930" spans="2:12" s="13" customFormat="1" ht="78" hidden="1" customHeight="1" x14ac:dyDescent="0.25">
      <c r="B930" s="111"/>
      <c r="C930" s="7" t="s">
        <v>1008</v>
      </c>
      <c r="D930" s="8"/>
      <c r="E930" s="9" t="s">
        <v>1009</v>
      </c>
      <c r="F930" s="15" t="s">
        <v>1010</v>
      </c>
      <c r="G930" s="49" t="s">
        <v>33</v>
      </c>
      <c r="H930" s="14" t="s">
        <v>1022</v>
      </c>
      <c r="I930" s="12" t="s">
        <v>1156</v>
      </c>
      <c r="J930" s="71" t="s">
        <v>1183</v>
      </c>
      <c r="K930" s="60">
        <f>2/5</f>
        <v>0.4</v>
      </c>
      <c r="L930" s="60">
        <v>0</v>
      </c>
    </row>
    <row r="931" spans="2:12" s="13" customFormat="1" ht="78" hidden="1" customHeight="1" x14ac:dyDescent="0.25">
      <c r="B931" s="111"/>
      <c r="C931" s="7" t="s">
        <v>1008</v>
      </c>
      <c r="D931" s="8"/>
      <c r="E931" s="9" t="s">
        <v>1009</v>
      </c>
      <c r="F931" s="15" t="s">
        <v>1010</v>
      </c>
      <c r="G931" s="49" t="s">
        <v>181</v>
      </c>
      <c r="H931" s="14" t="s">
        <v>1023</v>
      </c>
      <c r="I931" s="12" t="s">
        <v>1153</v>
      </c>
      <c r="J931" s="9" t="s">
        <v>1497</v>
      </c>
      <c r="K931" s="60">
        <f>3/3</f>
        <v>1</v>
      </c>
      <c r="L931" s="60">
        <f>1/1</f>
        <v>1</v>
      </c>
    </row>
    <row r="932" spans="2:12" s="13" customFormat="1" ht="78" hidden="1" customHeight="1" x14ac:dyDescent="0.25">
      <c r="B932" s="111"/>
      <c r="C932" s="7" t="s">
        <v>1008</v>
      </c>
      <c r="D932" s="8"/>
      <c r="E932" s="9" t="s">
        <v>1009</v>
      </c>
      <c r="F932" s="15" t="s">
        <v>1010</v>
      </c>
      <c r="G932" s="49" t="s">
        <v>56</v>
      </c>
      <c r="H932" s="14" t="s">
        <v>1024</v>
      </c>
      <c r="I932" s="12" t="s">
        <v>1153</v>
      </c>
      <c r="J932" s="8">
        <v>4</v>
      </c>
      <c r="K932" s="60">
        <f>4/5</f>
        <v>0.8</v>
      </c>
      <c r="L932" s="60">
        <f>1/1</f>
        <v>1</v>
      </c>
    </row>
    <row r="933" spans="2:12" s="13" customFormat="1" ht="78" hidden="1" customHeight="1" x14ac:dyDescent="0.25">
      <c r="B933" s="111"/>
      <c r="C933" s="7" t="s">
        <v>1008</v>
      </c>
      <c r="D933" s="8"/>
      <c r="E933" s="9" t="s">
        <v>1009</v>
      </c>
      <c r="F933" s="15" t="s">
        <v>1010</v>
      </c>
      <c r="G933" s="49" t="s">
        <v>42</v>
      </c>
      <c r="H933" s="14" t="s">
        <v>1147</v>
      </c>
      <c r="I933" s="12" t="s">
        <v>1153</v>
      </c>
      <c r="J933" s="87" t="s">
        <v>1586</v>
      </c>
      <c r="K933" s="60">
        <f t="shared" ref="K933:K934" si="213">5/9</f>
        <v>0.55555555555555558</v>
      </c>
      <c r="L933" s="60">
        <f>2/2</f>
        <v>1</v>
      </c>
    </row>
    <row r="934" spans="2:12" s="13" customFormat="1" ht="78" hidden="1" customHeight="1" x14ac:dyDescent="0.25">
      <c r="B934" s="111"/>
      <c r="C934" s="7" t="s">
        <v>1008</v>
      </c>
      <c r="D934" s="8"/>
      <c r="E934" s="9" t="s">
        <v>1009</v>
      </c>
      <c r="F934" s="15" t="s">
        <v>1010</v>
      </c>
      <c r="G934" s="49" t="s">
        <v>42</v>
      </c>
      <c r="H934" s="14" t="s">
        <v>1025</v>
      </c>
      <c r="I934" s="12" t="s">
        <v>1153</v>
      </c>
      <c r="J934" s="71" t="s">
        <v>1587</v>
      </c>
      <c r="K934" s="60">
        <f t="shared" si="213"/>
        <v>0.55555555555555558</v>
      </c>
      <c r="L934" s="60">
        <f>2/2</f>
        <v>1</v>
      </c>
    </row>
    <row r="935" spans="2:12" s="13" customFormat="1" ht="78" hidden="1" customHeight="1" x14ac:dyDescent="0.25">
      <c r="B935" s="111"/>
      <c r="C935" s="7" t="s">
        <v>1008</v>
      </c>
      <c r="D935" s="8"/>
      <c r="E935" s="9" t="s">
        <v>1009</v>
      </c>
      <c r="F935" s="15" t="s">
        <v>1010</v>
      </c>
      <c r="G935" s="49" t="s">
        <v>44</v>
      </c>
      <c r="H935" s="14" t="s">
        <v>1015</v>
      </c>
      <c r="I935" s="12" t="s">
        <v>1153</v>
      </c>
      <c r="J935" s="9" t="s">
        <v>1422</v>
      </c>
      <c r="K935" s="60">
        <f t="shared" ref="K935:K936" si="214">8/8</f>
        <v>1</v>
      </c>
      <c r="L935" s="60">
        <f t="shared" ref="L935:L936" si="215">2/2</f>
        <v>1</v>
      </c>
    </row>
    <row r="936" spans="2:12" s="13" customFormat="1" ht="78" hidden="1" customHeight="1" x14ac:dyDescent="0.25">
      <c r="B936" s="111"/>
      <c r="C936" s="7" t="s">
        <v>1008</v>
      </c>
      <c r="D936" s="8"/>
      <c r="E936" s="9" t="s">
        <v>1009</v>
      </c>
      <c r="F936" s="15" t="s">
        <v>1010</v>
      </c>
      <c r="G936" s="49" t="s">
        <v>44</v>
      </c>
      <c r="H936" s="14" t="s">
        <v>1016</v>
      </c>
      <c r="I936" s="12" t="s">
        <v>1153</v>
      </c>
      <c r="J936" s="9" t="s">
        <v>1423</v>
      </c>
      <c r="K936" s="60">
        <f t="shared" si="214"/>
        <v>1</v>
      </c>
      <c r="L936" s="60">
        <f t="shared" si="215"/>
        <v>1</v>
      </c>
    </row>
    <row r="937" spans="2:12" s="13" customFormat="1" ht="78" hidden="1" customHeight="1" x14ac:dyDescent="0.25">
      <c r="B937" s="111"/>
      <c r="C937" s="7" t="s">
        <v>1008</v>
      </c>
      <c r="D937" s="8"/>
      <c r="E937" s="9" t="s">
        <v>1009</v>
      </c>
      <c r="F937" s="15" t="s">
        <v>1010</v>
      </c>
      <c r="G937" s="49" t="s">
        <v>85</v>
      </c>
      <c r="H937" s="14" t="s">
        <v>1026</v>
      </c>
      <c r="I937" s="12" t="s">
        <v>1153</v>
      </c>
      <c r="J937" s="9" t="s">
        <v>1644</v>
      </c>
      <c r="K937" s="60">
        <v>1</v>
      </c>
      <c r="L937" s="60">
        <f>1/1</f>
        <v>1</v>
      </c>
    </row>
    <row r="938" spans="2:12" s="13" customFormat="1" ht="78" hidden="1" customHeight="1" x14ac:dyDescent="0.25">
      <c r="B938" s="111"/>
      <c r="C938" s="7" t="s">
        <v>1008</v>
      </c>
      <c r="D938" s="8"/>
      <c r="E938" s="9" t="s">
        <v>1009</v>
      </c>
      <c r="F938" s="15" t="s">
        <v>1010</v>
      </c>
      <c r="G938" s="49" t="s">
        <v>46</v>
      </c>
      <c r="H938" s="14" t="s">
        <v>1027</v>
      </c>
      <c r="I938" s="12" t="s">
        <v>1153</v>
      </c>
      <c r="J938" s="81" t="s">
        <v>1699</v>
      </c>
      <c r="K938" s="60">
        <f>5/6</f>
        <v>0.83333333333333337</v>
      </c>
      <c r="L938" s="60">
        <f>1/1</f>
        <v>1</v>
      </c>
    </row>
    <row r="939" spans="2:12" s="13" customFormat="1" ht="78" hidden="1" customHeight="1" x14ac:dyDescent="0.25">
      <c r="B939" s="111"/>
      <c r="C939" s="7" t="s">
        <v>1008</v>
      </c>
      <c r="D939" s="8"/>
      <c r="E939" s="9" t="s">
        <v>1009</v>
      </c>
      <c r="F939" s="15" t="s">
        <v>1010</v>
      </c>
      <c r="G939" s="49" t="s">
        <v>49</v>
      </c>
      <c r="H939" s="14" t="s">
        <v>1027</v>
      </c>
      <c r="I939" s="12" t="s">
        <v>1153</v>
      </c>
      <c r="J939" s="71" t="s">
        <v>1271</v>
      </c>
      <c r="K939" s="60">
        <f>2/5</f>
        <v>0.4</v>
      </c>
      <c r="L939" s="60">
        <f>1/1</f>
        <v>1</v>
      </c>
    </row>
    <row r="940" spans="2:12" s="13" customFormat="1" ht="78" hidden="1" customHeight="1" x14ac:dyDescent="0.25">
      <c r="B940" s="111"/>
      <c r="C940" s="7" t="s">
        <v>1008</v>
      </c>
      <c r="D940" s="8"/>
      <c r="E940" s="9" t="s">
        <v>1009</v>
      </c>
      <c r="F940" s="15" t="s">
        <v>1010</v>
      </c>
      <c r="G940" s="49" t="s">
        <v>52</v>
      </c>
      <c r="H940" s="14" t="s">
        <v>1028</v>
      </c>
      <c r="I940" s="12" t="s">
        <v>1153</v>
      </c>
      <c r="J940" s="71" t="s">
        <v>1823</v>
      </c>
      <c r="K940" s="60">
        <f>4/5</f>
        <v>0.8</v>
      </c>
      <c r="L940" s="60">
        <f>1/1</f>
        <v>1</v>
      </c>
    </row>
    <row r="941" spans="2:12" s="13" customFormat="1" ht="78" hidden="1" customHeight="1" x14ac:dyDescent="0.25">
      <c r="B941" s="111"/>
      <c r="C941" s="7" t="s">
        <v>1008</v>
      </c>
      <c r="D941" s="8"/>
      <c r="E941" s="9" t="s">
        <v>1009</v>
      </c>
      <c r="F941" s="15" t="s">
        <v>1010</v>
      </c>
      <c r="G941" s="49" t="s">
        <v>1067</v>
      </c>
      <c r="H941" s="14" t="s">
        <v>1069</v>
      </c>
      <c r="I941" s="12" t="s">
        <v>1153</v>
      </c>
      <c r="J941" s="9" t="s">
        <v>1221</v>
      </c>
      <c r="K941" s="95">
        <f>1/1</f>
        <v>1</v>
      </c>
      <c r="L941" s="95">
        <f>1/1</f>
        <v>1</v>
      </c>
    </row>
    <row r="942" spans="2:12" s="13" customFormat="1" ht="78" hidden="1" customHeight="1" x14ac:dyDescent="0.25">
      <c r="B942" s="111"/>
      <c r="C942" s="7" t="s">
        <v>1029</v>
      </c>
      <c r="D942" s="8"/>
      <c r="E942" s="9" t="s">
        <v>1030</v>
      </c>
      <c r="F942" s="15" t="s">
        <v>1031</v>
      </c>
      <c r="G942" s="49" t="s">
        <v>948</v>
      </c>
      <c r="H942" s="44" t="s">
        <v>1032</v>
      </c>
      <c r="I942" s="12"/>
      <c r="J942" s="72"/>
      <c r="K942" s="60"/>
      <c r="L942" s="60"/>
    </row>
    <row r="943" spans="2:12" s="13" customFormat="1" ht="78" hidden="1" customHeight="1" x14ac:dyDescent="0.25">
      <c r="B943" s="111"/>
      <c r="C943" s="7" t="s">
        <v>1033</v>
      </c>
      <c r="D943" s="8" t="s">
        <v>1034</v>
      </c>
      <c r="E943" s="9" t="s">
        <v>1035</v>
      </c>
      <c r="F943" s="26" t="s">
        <v>1036</v>
      </c>
      <c r="G943" s="49" t="s">
        <v>948</v>
      </c>
      <c r="H943" s="44" t="s">
        <v>1037</v>
      </c>
      <c r="I943" s="12"/>
      <c r="J943" s="72"/>
      <c r="K943" s="60"/>
      <c r="L943" s="60"/>
    </row>
    <row r="944" spans="2:12" s="13" customFormat="1" ht="78" hidden="1" customHeight="1" x14ac:dyDescent="0.25">
      <c r="B944" s="111"/>
      <c r="C944" s="7" t="s">
        <v>1033</v>
      </c>
      <c r="D944" s="8" t="s">
        <v>1034</v>
      </c>
      <c r="E944" s="9" t="s">
        <v>1035</v>
      </c>
      <c r="F944" s="26" t="s">
        <v>1036</v>
      </c>
      <c r="G944" s="49" t="s">
        <v>948</v>
      </c>
      <c r="H944" s="44" t="s">
        <v>1038</v>
      </c>
      <c r="I944" s="12"/>
      <c r="J944" s="72"/>
      <c r="K944" s="60"/>
      <c r="L944" s="60"/>
    </row>
    <row r="945" spans="1:13" s="13" customFormat="1" ht="78" hidden="1" customHeight="1" x14ac:dyDescent="0.25">
      <c r="B945" s="111"/>
      <c r="C945" s="7" t="s">
        <v>1033</v>
      </c>
      <c r="D945" s="8" t="s">
        <v>1034</v>
      </c>
      <c r="E945" s="9" t="s">
        <v>1035</v>
      </c>
      <c r="F945" s="26" t="s">
        <v>1036</v>
      </c>
      <c r="G945" s="49" t="s">
        <v>948</v>
      </c>
      <c r="H945" s="44" t="s">
        <v>1039</v>
      </c>
      <c r="I945" s="12"/>
      <c r="J945" s="72"/>
      <c r="K945" s="60"/>
      <c r="L945" s="60"/>
    </row>
    <row r="946" spans="1:13" s="13" customFormat="1" ht="78" hidden="1" customHeight="1" x14ac:dyDescent="0.25">
      <c r="B946" s="111"/>
      <c r="C946" s="7" t="s">
        <v>1033</v>
      </c>
      <c r="D946" s="8" t="s">
        <v>1034</v>
      </c>
      <c r="E946" s="9" t="s">
        <v>1035</v>
      </c>
      <c r="F946" s="26" t="s">
        <v>1036</v>
      </c>
      <c r="G946" s="49" t="s">
        <v>948</v>
      </c>
      <c r="H946" s="44" t="s">
        <v>1040</v>
      </c>
      <c r="I946" s="12"/>
      <c r="J946" s="72"/>
      <c r="K946" s="60"/>
      <c r="L946" s="60"/>
    </row>
    <row r="947" spans="1:13" s="13" customFormat="1" ht="78" hidden="1" customHeight="1" x14ac:dyDescent="0.25">
      <c r="B947" s="111"/>
      <c r="C947" s="7" t="s">
        <v>1033</v>
      </c>
      <c r="D947" s="8" t="s">
        <v>1034</v>
      </c>
      <c r="E947" s="9" t="s">
        <v>1035</v>
      </c>
      <c r="F947" s="26" t="s">
        <v>1036</v>
      </c>
      <c r="G947" s="49" t="s">
        <v>948</v>
      </c>
      <c r="H947" s="45" t="s">
        <v>1041</v>
      </c>
      <c r="I947" s="12"/>
      <c r="J947" s="72"/>
      <c r="K947" s="60"/>
      <c r="L947" s="60"/>
    </row>
    <row r="948" spans="1:13" s="13" customFormat="1" ht="147" hidden="1" customHeight="1" x14ac:dyDescent="0.25">
      <c r="B948" s="111"/>
      <c r="C948" s="19" t="s">
        <v>1042</v>
      </c>
      <c r="D948" s="20" t="s">
        <v>1043</v>
      </c>
      <c r="E948" s="9" t="s">
        <v>1044</v>
      </c>
      <c r="F948" s="26" t="s">
        <v>1045</v>
      </c>
      <c r="G948" s="49" t="s">
        <v>9</v>
      </c>
      <c r="H948" s="45" t="s">
        <v>1046</v>
      </c>
      <c r="I948" s="12" t="s">
        <v>1153</v>
      </c>
      <c r="J948" s="88" t="s">
        <v>1784</v>
      </c>
      <c r="K948" s="60">
        <f>7/9</f>
        <v>0.77777777777777779</v>
      </c>
      <c r="L948" s="60">
        <f>1/1</f>
        <v>1</v>
      </c>
    </row>
    <row r="949" spans="1:13" s="16" customFormat="1" ht="78" hidden="1" customHeight="1" x14ac:dyDescent="0.25">
      <c r="A949" s="17"/>
      <c r="B949" s="111"/>
      <c r="C949" s="7" t="s">
        <v>1042</v>
      </c>
      <c r="D949" s="8" t="s">
        <v>1043</v>
      </c>
      <c r="E949" s="9" t="s">
        <v>1044</v>
      </c>
      <c r="F949" s="26" t="s">
        <v>1045</v>
      </c>
      <c r="G949" s="49" t="s">
        <v>63</v>
      </c>
      <c r="H949" s="42" t="s">
        <v>1047</v>
      </c>
      <c r="I949" s="12" t="s">
        <v>1153</v>
      </c>
      <c r="J949" s="71" t="s">
        <v>1293</v>
      </c>
      <c r="K949" s="60">
        <f>4/5</f>
        <v>0.8</v>
      </c>
      <c r="L949" s="60">
        <f>1/1</f>
        <v>1</v>
      </c>
      <c r="M949" s="62"/>
    </row>
    <row r="950" spans="1:13" s="27" customFormat="1" ht="78" hidden="1" customHeight="1" x14ac:dyDescent="0.25">
      <c r="A950" s="17"/>
      <c r="B950" s="111"/>
      <c r="C950" s="7" t="s">
        <v>1042</v>
      </c>
      <c r="D950" s="8" t="s">
        <v>1043</v>
      </c>
      <c r="E950" s="9" t="s">
        <v>1044</v>
      </c>
      <c r="F950" s="26" t="s">
        <v>1045</v>
      </c>
      <c r="G950" s="49" t="s">
        <v>20</v>
      </c>
      <c r="H950" s="11" t="s">
        <v>1048</v>
      </c>
      <c r="I950" s="12" t="s">
        <v>1156</v>
      </c>
      <c r="J950" s="89"/>
      <c r="K950" s="60">
        <f>4/5</f>
        <v>0.8</v>
      </c>
      <c r="L950" s="60">
        <v>0</v>
      </c>
    </row>
    <row r="951" spans="1:13" s="29" customFormat="1" ht="80.25" hidden="1" customHeight="1" x14ac:dyDescent="0.25">
      <c r="A951" s="28"/>
      <c r="B951" s="111"/>
      <c r="C951" s="7" t="s">
        <v>1042</v>
      </c>
      <c r="D951" s="8" t="s">
        <v>1043</v>
      </c>
      <c r="E951" s="9" t="s">
        <v>1044</v>
      </c>
      <c r="F951" s="26" t="s">
        <v>1045</v>
      </c>
      <c r="G951" s="50" t="s">
        <v>23</v>
      </c>
      <c r="H951" s="43" t="s">
        <v>1049</v>
      </c>
      <c r="I951" s="12" t="s">
        <v>1153</v>
      </c>
      <c r="J951" s="90" t="s">
        <v>1744</v>
      </c>
      <c r="K951" s="60">
        <f t="shared" ref="K951:K952" si="216">8/11</f>
        <v>0.72727272727272729</v>
      </c>
      <c r="L951" s="110">
        <f>2/2</f>
        <v>1</v>
      </c>
    </row>
    <row r="952" spans="1:13" s="31" customFormat="1" ht="80.25" hidden="1" customHeight="1" x14ac:dyDescent="0.25">
      <c r="A952" s="30"/>
      <c r="B952" s="111"/>
      <c r="C952" s="7" t="s">
        <v>1042</v>
      </c>
      <c r="D952" s="8" t="s">
        <v>1043</v>
      </c>
      <c r="E952" s="9" t="s">
        <v>1044</v>
      </c>
      <c r="F952" s="26" t="s">
        <v>1045</v>
      </c>
      <c r="G952" s="50" t="s">
        <v>23</v>
      </c>
      <c r="H952" s="43" t="s">
        <v>1050</v>
      </c>
      <c r="I952" s="12" t="s">
        <v>1153</v>
      </c>
      <c r="J952" s="90" t="s">
        <v>1745</v>
      </c>
      <c r="K952" s="60">
        <f t="shared" si="216"/>
        <v>0.72727272727272729</v>
      </c>
      <c r="L952" s="110">
        <f>2/2</f>
        <v>1</v>
      </c>
    </row>
    <row r="953" spans="1:13" s="31" customFormat="1" ht="81" hidden="1" customHeight="1" x14ac:dyDescent="0.25">
      <c r="A953" s="30"/>
      <c r="B953" s="111"/>
      <c r="C953" s="7" t="s">
        <v>1042</v>
      </c>
      <c r="D953" s="8" t="s">
        <v>1043</v>
      </c>
      <c r="E953" s="9" t="s">
        <v>1044</v>
      </c>
      <c r="F953" s="26" t="s">
        <v>1045</v>
      </c>
      <c r="G953" s="50" t="s">
        <v>68</v>
      </c>
      <c r="H953" s="11" t="s">
        <v>1051</v>
      </c>
      <c r="I953" s="12" t="s">
        <v>1156</v>
      </c>
      <c r="J953" s="53" t="s">
        <v>1509</v>
      </c>
      <c r="K953" s="60">
        <f>2/5</f>
        <v>0.4</v>
      </c>
      <c r="L953" s="59">
        <v>0</v>
      </c>
    </row>
    <row r="954" spans="1:13" s="31" customFormat="1" ht="88.5" hidden="1" customHeight="1" x14ac:dyDescent="0.25">
      <c r="A954" s="30"/>
      <c r="B954" s="111"/>
      <c r="C954" s="7" t="s">
        <v>1042</v>
      </c>
      <c r="D954" s="8" t="s">
        <v>1043</v>
      </c>
      <c r="E954" s="9" t="s">
        <v>1044</v>
      </c>
      <c r="F954" s="26" t="s">
        <v>1045</v>
      </c>
      <c r="G954" s="50" t="s">
        <v>26</v>
      </c>
      <c r="H954" s="43" t="s">
        <v>1052</v>
      </c>
      <c r="I954" s="12" t="s">
        <v>1153</v>
      </c>
      <c r="J954" s="53" t="s">
        <v>1471</v>
      </c>
      <c r="K954" s="60">
        <f>7/7</f>
        <v>1</v>
      </c>
      <c r="L954" s="60">
        <f>1/1</f>
        <v>1</v>
      </c>
    </row>
    <row r="955" spans="1:13" s="31" customFormat="1" ht="88.5" hidden="1" customHeight="1" x14ac:dyDescent="0.25">
      <c r="A955" s="30"/>
      <c r="B955" s="111"/>
      <c r="C955" s="7" t="s">
        <v>1042</v>
      </c>
      <c r="D955" s="8" t="s">
        <v>1043</v>
      </c>
      <c r="E955" s="9" t="s">
        <v>1044</v>
      </c>
      <c r="F955" s="26" t="s">
        <v>1045</v>
      </c>
      <c r="G955" s="50" t="s">
        <v>29</v>
      </c>
      <c r="H955" s="40" t="s">
        <v>1053</v>
      </c>
      <c r="I955" s="12" t="s">
        <v>1156</v>
      </c>
      <c r="J955" s="53" t="s">
        <v>1527</v>
      </c>
      <c r="K955" s="60">
        <f>1/2</f>
        <v>0.5</v>
      </c>
      <c r="L955" s="59">
        <v>0</v>
      </c>
    </row>
    <row r="956" spans="1:13" s="31" customFormat="1" ht="90" hidden="1" customHeight="1" x14ac:dyDescent="0.25">
      <c r="A956" s="30"/>
      <c r="B956" s="111"/>
      <c r="C956" s="7" t="s">
        <v>1042</v>
      </c>
      <c r="D956" s="8" t="s">
        <v>1043</v>
      </c>
      <c r="E956" s="9" t="s">
        <v>1044</v>
      </c>
      <c r="F956" s="26" t="s">
        <v>1045</v>
      </c>
      <c r="G956" s="50" t="s">
        <v>31</v>
      </c>
      <c r="H956" s="43" t="s">
        <v>1054</v>
      </c>
      <c r="I956" s="12" t="s">
        <v>1153</v>
      </c>
      <c r="J956" s="91" t="s">
        <v>1595</v>
      </c>
      <c r="K956" s="60">
        <f t="shared" ref="K956:K957" si="217">9/10</f>
        <v>0.9</v>
      </c>
      <c r="L956" s="60">
        <f t="shared" ref="L956:L957" si="218">2/2</f>
        <v>1</v>
      </c>
    </row>
    <row r="957" spans="1:13" s="31" customFormat="1" ht="90" hidden="1" customHeight="1" x14ac:dyDescent="0.25">
      <c r="A957" s="30"/>
      <c r="B957" s="111"/>
      <c r="C957" s="7" t="s">
        <v>1042</v>
      </c>
      <c r="D957" s="8" t="s">
        <v>1043</v>
      </c>
      <c r="E957" s="9" t="s">
        <v>1044</v>
      </c>
      <c r="F957" s="26" t="s">
        <v>1045</v>
      </c>
      <c r="G957" s="50" t="s">
        <v>31</v>
      </c>
      <c r="H957" s="43" t="s">
        <v>969</v>
      </c>
      <c r="I957" s="12" t="s">
        <v>1153</v>
      </c>
      <c r="J957" s="92" t="s">
        <v>1593</v>
      </c>
      <c r="K957" s="60">
        <f t="shared" si="217"/>
        <v>0.9</v>
      </c>
      <c r="L957" s="60">
        <f t="shared" si="218"/>
        <v>1</v>
      </c>
    </row>
    <row r="958" spans="1:13" s="31" customFormat="1" ht="90" hidden="1" customHeight="1" x14ac:dyDescent="0.25">
      <c r="A958" s="30"/>
      <c r="B958" s="111"/>
      <c r="C958" s="7" t="s">
        <v>1042</v>
      </c>
      <c r="D958" s="8" t="s">
        <v>1043</v>
      </c>
      <c r="E958" s="9" t="s">
        <v>1044</v>
      </c>
      <c r="F958" s="26" t="s">
        <v>1045</v>
      </c>
      <c r="G958" s="50" t="s">
        <v>33</v>
      </c>
      <c r="H958" s="43" t="s">
        <v>1055</v>
      </c>
      <c r="I958" s="12" t="s">
        <v>1156</v>
      </c>
      <c r="J958" s="51" t="s">
        <v>1184</v>
      </c>
      <c r="K958" s="60">
        <f>2/5</f>
        <v>0.4</v>
      </c>
      <c r="L958" s="59">
        <v>0</v>
      </c>
    </row>
    <row r="959" spans="1:13" s="31" customFormat="1" ht="83.25" hidden="1" customHeight="1" x14ac:dyDescent="0.25">
      <c r="A959" s="30"/>
      <c r="B959" s="111"/>
      <c r="C959" s="7" t="s">
        <v>1042</v>
      </c>
      <c r="D959" s="8" t="s">
        <v>1043</v>
      </c>
      <c r="E959" s="9" t="s">
        <v>1044</v>
      </c>
      <c r="F959" s="26" t="s">
        <v>1045</v>
      </c>
      <c r="G959" s="50" t="s">
        <v>40</v>
      </c>
      <c r="H959" s="40" t="s">
        <v>1056</v>
      </c>
      <c r="I959" s="52" t="s">
        <v>1156</v>
      </c>
      <c r="J959" s="53" t="s">
        <v>1218</v>
      </c>
      <c r="K959" s="60">
        <f>1/3</f>
        <v>0.33333333333333331</v>
      </c>
      <c r="L959" s="59">
        <v>0</v>
      </c>
    </row>
    <row r="960" spans="1:13" s="31" customFormat="1" ht="83.25" hidden="1" customHeight="1" x14ac:dyDescent="0.25">
      <c r="A960" s="30"/>
      <c r="B960" s="111"/>
      <c r="C960" s="32" t="s">
        <v>1042</v>
      </c>
      <c r="D960" s="8" t="s">
        <v>1043</v>
      </c>
      <c r="E960" s="9" t="s">
        <v>1044</v>
      </c>
      <c r="F960" s="26" t="s">
        <v>1045</v>
      </c>
      <c r="G960" s="50" t="s">
        <v>56</v>
      </c>
      <c r="H960" s="43" t="s">
        <v>1057</v>
      </c>
      <c r="I960" s="12" t="s">
        <v>1153</v>
      </c>
      <c r="J960" s="57">
        <v>4</v>
      </c>
      <c r="K960" s="60">
        <f>4/5</f>
        <v>0.8</v>
      </c>
      <c r="L960" s="60">
        <f>1/1</f>
        <v>1</v>
      </c>
    </row>
    <row r="961" spans="1:13" s="34" customFormat="1" ht="83.25" hidden="1" customHeight="1" x14ac:dyDescent="0.25">
      <c r="A961" s="33"/>
      <c r="B961" s="111"/>
      <c r="C961" s="32" t="s">
        <v>1042</v>
      </c>
      <c r="D961" s="8" t="s">
        <v>1043</v>
      </c>
      <c r="E961" s="9" t="s">
        <v>1044</v>
      </c>
      <c r="F961" s="26" t="s">
        <v>1045</v>
      </c>
      <c r="G961" s="50" t="s">
        <v>42</v>
      </c>
      <c r="H961" s="43" t="s">
        <v>1058</v>
      </c>
      <c r="I961" s="12" t="s">
        <v>1153</v>
      </c>
      <c r="J961" s="90" t="s">
        <v>1588</v>
      </c>
      <c r="K961" s="60">
        <f>5/9</f>
        <v>0.55555555555555558</v>
      </c>
      <c r="L961" s="59">
        <f>1/1</f>
        <v>1</v>
      </c>
    </row>
    <row r="962" spans="1:13" s="3" customFormat="1" ht="159.75" hidden="1" customHeight="1" x14ac:dyDescent="0.25">
      <c r="A962" s="2"/>
      <c r="B962" s="111"/>
      <c r="C962" s="7" t="s">
        <v>1042</v>
      </c>
      <c r="D962" s="8" t="s">
        <v>1043</v>
      </c>
      <c r="E962" s="9" t="s">
        <v>1044</v>
      </c>
      <c r="F962" s="26" t="s">
        <v>1045</v>
      </c>
      <c r="G962" s="50" t="s">
        <v>44</v>
      </c>
      <c r="H962" s="43" t="s">
        <v>1049</v>
      </c>
      <c r="I962" s="12" t="s">
        <v>1153</v>
      </c>
      <c r="J962" s="91" t="s">
        <v>1424</v>
      </c>
      <c r="K962" s="60">
        <f>8/8</f>
        <v>1</v>
      </c>
      <c r="L962" s="59">
        <f>1/1</f>
        <v>1</v>
      </c>
      <c r="M962" s="61"/>
    </row>
    <row r="963" spans="1:13" s="3" customFormat="1" ht="87" hidden="1" customHeight="1" x14ac:dyDescent="0.25">
      <c r="A963" s="2"/>
      <c r="B963" s="111"/>
      <c r="C963" s="7" t="s">
        <v>1042</v>
      </c>
      <c r="D963" s="8" t="s">
        <v>1043</v>
      </c>
      <c r="E963" s="9" t="s">
        <v>1044</v>
      </c>
      <c r="F963" s="26" t="s">
        <v>1045</v>
      </c>
      <c r="G963" s="50" t="s">
        <v>85</v>
      </c>
      <c r="H963" s="43" t="s">
        <v>139</v>
      </c>
      <c r="I963" s="12" t="s">
        <v>1153</v>
      </c>
      <c r="J963" s="91" t="s">
        <v>1645</v>
      </c>
      <c r="K963" s="60">
        <v>1</v>
      </c>
      <c r="L963" s="60">
        <f>1/1</f>
        <v>1</v>
      </c>
      <c r="M963" s="61"/>
    </row>
    <row r="964" spans="1:13" s="3" customFormat="1" ht="87" hidden="1" customHeight="1" x14ac:dyDescent="0.25">
      <c r="A964" s="2"/>
      <c r="B964" s="111"/>
      <c r="C964" s="7" t="s">
        <v>1042</v>
      </c>
      <c r="D964" s="8" t="s">
        <v>1043</v>
      </c>
      <c r="E964" s="9" t="s">
        <v>1044</v>
      </c>
      <c r="F964" s="26" t="s">
        <v>1045</v>
      </c>
      <c r="G964" s="50" t="s">
        <v>138</v>
      </c>
      <c r="H964" s="40" t="s">
        <v>1059</v>
      </c>
      <c r="I964" s="12" t="s">
        <v>1156</v>
      </c>
      <c r="J964" s="91" t="s">
        <v>1661</v>
      </c>
      <c r="K964" s="66">
        <f>1/2</f>
        <v>0.5</v>
      </c>
      <c r="L964" s="59">
        <f>1/2</f>
        <v>0.5</v>
      </c>
      <c r="M964" s="61"/>
    </row>
    <row r="965" spans="1:13" s="3" customFormat="1" ht="92.25" hidden="1" customHeight="1" x14ac:dyDescent="0.25">
      <c r="A965" s="2"/>
      <c r="B965" s="111"/>
      <c r="C965" s="7" t="s">
        <v>1042</v>
      </c>
      <c r="D965" s="8" t="s">
        <v>1043</v>
      </c>
      <c r="E965" s="9" t="s">
        <v>1044</v>
      </c>
      <c r="F965" s="26" t="s">
        <v>1045</v>
      </c>
      <c r="G965" s="50" t="s">
        <v>138</v>
      </c>
      <c r="H965" s="43" t="s">
        <v>1060</v>
      </c>
      <c r="I965" s="12" t="s">
        <v>1153</v>
      </c>
      <c r="J965" s="91" t="s">
        <v>1662</v>
      </c>
      <c r="K965" s="66">
        <f>1/2</f>
        <v>0.5</v>
      </c>
      <c r="L965" s="59">
        <f>1/2</f>
        <v>0.5</v>
      </c>
      <c r="M965" s="61"/>
    </row>
    <row r="966" spans="1:13" s="3" customFormat="1" ht="98.25" hidden="1" customHeight="1" x14ac:dyDescent="0.25">
      <c r="A966" s="2"/>
      <c r="B966" s="111"/>
      <c r="C966" s="7" t="s">
        <v>1042</v>
      </c>
      <c r="D966" s="8" t="s">
        <v>1043</v>
      </c>
      <c r="E966" s="9" t="s">
        <v>1044</v>
      </c>
      <c r="F966" s="26" t="s">
        <v>1045</v>
      </c>
      <c r="G966" s="50" t="s">
        <v>46</v>
      </c>
      <c r="H966" s="43" t="s">
        <v>1061</v>
      </c>
      <c r="I966" s="12" t="s">
        <v>1153</v>
      </c>
      <c r="J966" s="93" t="s">
        <v>1700</v>
      </c>
      <c r="K966" s="60">
        <f t="shared" ref="K966:K967" si="219">5/6</f>
        <v>0.83333333333333337</v>
      </c>
      <c r="L966" s="59">
        <f>2/2</f>
        <v>1</v>
      </c>
      <c r="M966" s="61"/>
    </row>
    <row r="967" spans="1:13" s="3" customFormat="1" ht="98.25" hidden="1" customHeight="1" x14ac:dyDescent="0.25">
      <c r="A967" s="2"/>
      <c r="B967" s="111"/>
      <c r="C967" s="7" t="s">
        <v>1042</v>
      </c>
      <c r="D967" s="8" t="s">
        <v>1043</v>
      </c>
      <c r="E967" s="9" t="s">
        <v>1044</v>
      </c>
      <c r="F967" s="26" t="s">
        <v>1045</v>
      </c>
      <c r="G967" s="50" t="s">
        <v>46</v>
      </c>
      <c r="H967" s="40" t="s">
        <v>1062</v>
      </c>
      <c r="I967" s="12" t="s">
        <v>1153</v>
      </c>
      <c r="J967" s="93" t="s">
        <v>1700</v>
      </c>
      <c r="K967" s="60">
        <f t="shared" si="219"/>
        <v>0.83333333333333337</v>
      </c>
      <c r="L967" s="59">
        <f>2/2</f>
        <v>1</v>
      </c>
      <c r="M967" s="61"/>
    </row>
    <row r="968" spans="1:13" s="3" customFormat="1" ht="105" hidden="1" customHeight="1" x14ac:dyDescent="0.25">
      <c r="A968" s="2"/>
      <c r="B968" s="111"/>
      <c r="C968" s="7" t="s">
        <v>1042</v>
      </c>
      <c r="D968" s="8" t="s">
        <v>1043</v>
      </c>
      <c r="E968" s="9" t="s">
        <v>1044</v>
      </c>
      <c r="F968" s="26" t="s">
        <v>1045</v>
      </c>
      <c r="G968" s="50" t="s">
        <v>49</v>
      </c>
      <c r="H968" s="40" t="s">
        <v>1063</v>
      </c>
      <c r="I968" s="12" t="s">
        <v>1156</v>
      </c>
      <c r="J968" s="90" t="s">
        <v>1272</v>
      </c>
      <c r="K968" s="60">
        <f>2/5</f>
        <v>0.4</v>
      </c>
      <c r="L968" s="59">
        <v>0</v>
      </c>
      <c r="M968" s="61"/>
    </row>
    <row r="969" spans="1:13" s="3" customFormat="1" ht="87.75" hidden="1" customHeight="1" x14ac:dyDescent="0.25">
      <c r="A969" s="2"/>
      <c r="B969" s="111"/>
      <c r="C969" s="7" t="s">
        <v>1042</v>
      </c>
      <c r="D969" s="8" t="s">
        <v>1043</v>
      </c>
      <c r="E969" s="9" t="s">
        <v>1044</v>
      </c>
      <c r="F969" s="26" t="s">
        <v>1045</v>
      </c>
      <c r="G969" s="50" t="s">
        <v>52</v>
      </c>
      <c r="H969" s="43" t="s">
        <v>1064</v>
      </c>
      <c r="I969" s="12" t="s">
        <v>1156</v>
      </c>
      <c r="J969" s="2"/>
      <c r="K969" s="60">
        <f>4/5</f>
        <v>0.8</v>
      </c>
      <c r="L969" s="59">
        <v>0</v>
      </c>
      <c r="M969" s="61"/>
    </row>
    <row r="970" spans="1:13" s="3" customFormat="1" ht="84" hidden="1" customHeight="1" x14ac:dyDescent="0.25">
      <c r="A970" s="2"/>
      <c r="B970" s="111"/>
      <c r="C970" s="3" t="s">
        <v>1042</v>
      </c>
      <c r="D970" s="2" t="s">
        <v>1043</v>
      </c>
      <c r="E970" s="2" t="s">
        <v>1044</v>
      </c>
      <c r="F970" s="39" t="s">
        <v>1045</v>
      </c>
      <c r="G970" s="50" t="s">
        <v>1071</v>
      </c>
      <c r="H970" s="43" t="s">
        <v>1106</v>
      </c>
      <c r="I970" s="12" t="s">
        <v>1156</v>
      </c>
      <c r="J970" s="94" t="s">
        <v>1346</v>
      </c>
      <c r="K970" s="60">
        <f>3/4</f>
        <v>0.75</v>
      </c>
      <c r="L970" s="59">
        <v>0</v>
      </c>
      <c r="M970" s="61"/>
    </row>
    <row r="971" spans="1:13" s="3" customFormat="1" ht="42.75" hidden="1" customHeight="1" x14ac:dyDescent="0.25">
      <c r="A971" s="2"/>
      <c r="B971" s="111"/>
      <c r="C971" s="3" t="s">
        <v>1042</v>
      </c>
      <c r="D971" s="2" t="s">
        <v>1043</v>
      </c>
      <c r="E971" s="2" t="s">
        <v>1044</v>
      </c>
      <c r="F971" s="39" t="s">
        <v>1045</v>
      </c>
      <c r="G971" s="50" t="s">
        <v>1107</v>
      </c>
      <c r="H971" s="43" t="s">
        <v>1133</v>
      </c>
      <c r="I971" s="12" t="s">
        <v>1156</v>
      </c>
      <c r="J971" s="90" t="s">
        <v>1386</v>
      </c>
      <c r="K971" s="66">
        <v>0</v>
      </c>
      <c r="L971" s="59">
        <v>0</v>
      </c>
      <c r="M971" s="61"/>
    </row>
    <row r="972" spans="1:13" x14ac:dyDescent="0.25">
      <c r="D972" s="29"/>
      <c r="E972" s="29"/>
      <c r="F972" s="29"/>
      <c r="G972" s="117"/>
      <c r="H972" s="118"/>
      <c r="I972" s="119"/>
      <c r="J972" s="119"/>
    </row>
    <row r="973" spans="1:13" s="31" customFormat="1" x14ac:dyDescent="0.25">
      <c r="G973" s="114"/>
      <c r="H973" s="115"/>
      <c r="I973" s="51"/>
      <c r="J973" s="51"/>
      <c r="K973" s="116"/>
      <c r="L973" s="116"/>
    </row>
    <row r="974" spans="1:13" s="31" customFormat="1" x14ac:dyDescent="0.25">
      <c r="G974" s="114"/>
      <c r="H974" s="115"/>
      <c r="I974" s="51"/>
      <c r="J974" s="51"/>
      <c r="K974" s="116"/>
      <c r="L974" s="116"/>
    </row>
    <row r="975" spans="1:13" s="31" customFormat="1" x14ac:dyDescent="0.25">
      <c r="G975" s="114"/>
      <c r="H975" s="115"/>
      <c r="I975" s="51"/>
      <c r="J975" s="51"/>
      <c r="K975" s="116"/>
      <c r="L975" s="116"/>
    </row>
    <row r="976" spans="1:13" s="31" customFormat="1" x14ac:dyDescent="0.25">
      <c r="G976" s="114"/>
      <c r="H976" s="115"/>
      <c r="I976" s="51"/>
      <c r="J976" s="51"/>
      <c r="K976" s="116"/>
      <c r="L976" s="116"/>
    </row>
    <row r="977" spans="7:12" s="31" customFormat="1" x14ac:dyDescent="0.25">
      <c r="G977" s="114"/>
      <c r="H977" s="115"/>
      <c r="I977" s="51"/>
      <c r="J977" s="51"/>
      <c r="K977" s="116"/>
      <c r="L977" s="116"/>
    </row>
    <row r="978" spans="7:12" s="31" customFormat="1" x14ac:dyDescent="0.25">
      <c r="G978" s="114"/>
      <c r="H978" s="115"/>
      <c r="I978" s="51"/>
      <c r="J978" s="51"/>
      <c r="K978" s="116"/>
      <c r="L978" s="116"/>
    </row>
    <row r="979" spans="7:12" s="31" customFormat="1" x14ac:dyDescent="0.25">
      <c r="G979" s="114"/>
      <c r="H979" s="115"/>
      <c r="I979" s="51"/>
      <c r="J979" s="51"/>
      <c r="K979" s="116"/>
      <c r="L979" s="116"/>
    </row>
    <row r="980" spans="7:12" s="31" customFormat="1" x14ac:dyDescent="0.25">
      <c r="G980" s="114"/>
      <c r="H980" s="115"/>
      <c r="I980" s="51"/>
      <c r="J980" s="51"/>
      <c r="K980" s="116"/>
      <c r="L980" s="116"/>
    </row>
    <row r="981" spans="7:12" s="31" customFormat="1" x14ac:dyDescent="0.25">
      <c r="G981" s="114"/>
      <c r="H981" s="115"/>
      <c r="I981" s="51"/>
      <c r="J981" s="51"/>
      <c r="K981" s="116"/>
      <c r="L981" s="116"/>
    </row>
    <row r="982" spans="7:12" s="31" customFormat="1" x14ac:dyDescent="0.25">
      <c r="G982" s="114"/>
      <c r="H982" s="115"/>
      <c r="I982" s="51"/>
      <c r="J982" s="51"/>
      <c r="K982" s="116"/>
      <c r="L982" s="116"/>
    </row>
    <row r="983" spans="7:12" s="31" customFormat="1" x14ac:dyDescent="0.25">
      <c r="G983" s="114"/>
      <c r="H983" s="115"/>
      <c r="I983" s="51"/>
      <c r="J983" s="51"/>
      <c r="K983" s="116"/>
      <c r="L983" s="116"/>
    </row>
    <row r="984" spans="7:12" s="31" customFormat="1" x14ac:dyDescent="0.25">
      <c r="G984" s="114"/>
      <c r="H984" s="115"/>
      <c r="I984" s="51"/>
      <c r="J984" s="51"/>
      <c r="K984" s="116"/>
      <c r="L984" s="116"/>
    </row>
    <row r="985" spans="7:12" s="31" customFormat="1" x14ac:dyDescent="0.25">
      <c r="G985" s="114"/>
      <c r="H985" s="115"/>
      <c r="I985" s="51"/>
      <c r="J985" s="51"/>
      <c r="K985" s="116"/>
      <c r="L985" s="116"/>
    </row>
    <row r="986" spans="7:12" s="31" customFormat="1" x14ac:dyDescent="0.25">
      <c r="G986" s="114"/>
      <c r="H986" s="115"/>
      <c r="I986" s="51"/>
      <c r="J986" s="51"/>
      <c r="K986" s="116"/>
      <c r="L986" s="116"/>
    </row>
    <row r="987" spans="7:12" s="31" customFormat="1" x14ac:dyDescent="0.25">
      <c r="G987" s="114"/>
      <c r="H987" s="115"/>
      <c r="I987" s="51"/>
      <c r="J987" s="51"/>
      <c r="K987" s="116"/>
      <c r="L987" s="116"/>
    </row>
    <row r="988" spans="7:12" s="31" customFormat="1" x14ac:dyDescent="0.25">
      <c r="G988" s="114"/>
      <c r="H988" s="115"/>
      <c r="I988" s="51"/>
      <c r="J988" s="51"/>
      <c r="K988" s="116"/>
      <c r="L988" s="116"/>
    </row>
    <row r="989" spans="7:12" s="31" customFormat="1" x14ac:dyDescent="0.25">
      <c r="G989" s="114"/>
      <c r="H989" s="115"/>
      <c r="I989" s="51"/>
      <c r="J989" s="51"/>
      <c r="K989" s="116"/>
      <c r="L989" s="116"/>
    </row>
    <row r="990" spans="7:12" s="31" customFormat="1" x14ac:dyDescent="0.25">
      <c r="G990" s="114"/>
      <c r="H990" s="115"/>
      <c r="I990" s="51"/>
      <c r="J990" s="51"/>
      <c r="K990" s="116"/>
      <c r="L990" s="116"/>
    </row>
    <row r="991" spans="7:12" s="31" customFormat="1" x14ac:dyDescent="0.25">
      <c r="G991" s="114"/>
      <c r="H991" s="115"/>
      <c r="I991" s="51"/>
      <c r="J991" s="51"/>
      <c r="K991" s="116"/>
      <c r="L991" s="116"/>
    </row>
    <row r="992" spans="7:12" s="31" customFormat="1" x14ac:dyDescent="0.25">
      <c r="G992" s="114"/>
      <c r="H992" s="115"/>
      <c r="I992" s="51"/>
      <c r="J992" s="51"/>
      <c r="K992" s="116"/>
      <c r="L992" s="116"/>
    </row>
    <row r="993" spans="7:12" s="31" customFormat="1" x14ac:dyDescent="0.25">
      <c r="G993" s="114"/>
      <c r="H993" s="115"/>
      <c r="I993" s="51"/>
      <c r="J993" s="51"/>
      <c r="K993" s="116"/>
      <c r="L993" s="116"/>
    </row>
    <row r="994" spans="7:12" s="31" customFormat="1" x14ac:dyDescent="0.25">
      <c r="G994" s="114"/>
      <c r="H994" s="115"/>
      <c r="I994" s="51"/>
      <c r="J994" s="51"/>
      <c r="K994" s="116"/>
      <c r="L994" s="116"/>
    </row>
    <row r="995" spans="7:12" s="31" customFormat="1" x14ac:dyDescent="0.25">
      <c r="G995" s="114"/>
      <c r="H995" s="115"/>
      <c r="I995" s="51"/>
      <c r="J995" s="51"/>
      <c r="K995" s="116"/>
      <c r="L995" s="116"/>
    </row>
    <row r="996" spans="7:12" s="31" customFormat="1" x14ac:dyDescent="0.25">
      <c r="G996" s="114"/>
      <c r="H996" s="115"/>
      <c r="I996" s="51"/>
      <c r="J996" s="51"/>
      <c r="K996" s="116"/>
      <c r="L996" s="116"/>
    </row>
    <row r="997" spans="7:12" s="31" customFormat="1" x14ac:dyDescent="0.25">
      <c r="G997" s="114"/>
      <c r="H997" s="115"/>
      <c r="I997" s="51"/>
      <c r="J997" s="51"/>
      <c r="K997" s="116"/>
      <c r="L997" s="116"/>
    </row>
    <row r="998" spans="7:12" s="31" customFormat="1" x14ac:dyDescent="0.25">
      <c r="G998" s="114"/>
      <c r="H998" s="115"/>
      <c r="I998" s="51"/>
      <c r="J998" s="51"/>
      <c r="K998" s="116"/>
      <c r="L998" s="116"/>
    </row>
    <row r="999" spans="7:12" s="31" customFormat="1" x14ac:dyDescent="0.25">
      <c r="G999" s="114"/>
      <c r="H999" s="115"/>
      <c r="I999" s="51"/>
      <c r="J999" s="51"/>
      <c r="K999" s="116"/>
      <c r="L999" s="116"/>
    </row>
    <row r="1000" spans="7:12" s="31" customFormat="1" x14ac:dyDescent="0.25">
      <c r="G1000" s="114"/>
      <c r="H1000" s="115"/>
      <c r="I1000" s="51"/>
      <c r="J1000" s="51"/>
      <c r="K1000" s="116"/>
      <c r="L1000" s="116"/>
    </row>
    <row r="1001" spans="7:12" s="31" customFormat="1" x14ac:dyDescent="0.25">
      <c r="G1001" s="114"/>
      <c r="H1001" s="115"/>
      <c r="I1001" s="51"/>
      <c r="J1001" s="51"/>
      <c r="K1001" s="116"/>
      <c r="L1001" s="116"/>
    </row>
    <row r="1002" spans="7:12" s="31" customFormat="1" x14ac:dyDescent="0.25">
      <c r="G1002" s="114"/>
      <c r="H1002" s="115"/>
      <c r="I1002" s="51"/>
      <c r="J1002" s="51"/>
      <c r="K1002" s="116"/>
      <c r="L1002" s="116"/>
    </row>
    <row r="1003" spans="7:12" s="31" customFormat="1" x14ac:dyDescent="0.25">
      <c r="G1003" s="114"/>
      <c r="H1003" s="115"/>
      <c r="I1003" s="51"/>
      <c r="J1003" s="51"/>
      <c r="K1003" s="116"/>
      <c r="L1003" s="116"/>
    </row>
    <row r="1004" spans="7:12" s="31" customFormat="1" x14ac:dyDescent="0.25">
      <c r="G1004" s="114"/>
      <c r="H1004" s="115"/>
      <c r="I1004" s="51"/>
      <c r="J1004" s="51"/>
      <c r="K1004" s="116"/>
      <c r="L1004" s="116"/>
    </row>
    <row r="1005" spans="7:12" s="31" customFormat="1" x14ac:dyDescent="0.25">
      <c r="G1005" s="114"/>
      <c r="H1005" s="115"/>
      <c r="I1005" s="51"/>
      <c r="J1005" s="51"/>
      <c r="K1005" s="116"/>
      <c r="L1005" s="116"/>
    </row>
    <row r="1006" spans="7:12" s="31" customFormat="1" x14ac:dyDescent="0.25">
      <c r="G1006" s="114"/>
      <c r="H1006" s="115"/>
      <c r="I1006" s="51"/>
      <c r="J1006" s="51"/>
      <c r="K1006" s="116"/>
      <c r="L1006" s="116"/>
    </row>
    <row r="1007" spans="7:12" s="31" customFormat="1" x14ac:dyDescent="0.25">
      <c r="G1007" s="114"/>
      <c r="H1007" s="115"/>
      <c r="I1007" s="51"/>
      <c r="J1007" s="51"/>
      <c r="K1007" s="116"/>
      <c r="L1007" s="116"/>
    </row>
    <row r="1008" spans="7:12" s="31" customFormat="1" x14ac:dyDescent="0.25">
      <c r="G1008" s="114"/>
      <c r="H1008" s="115"/>
      <c r="I1008" s="51"/>
      <c r="J1008" s="51"/>
      <c r="K1008" s="116"/>
      <c r="L1008" s="116"/>
    </row>
    <row r="1009" spans="7:12" s="31" customFormat="1" x14ac:dyDescent="0.25">
      <c r="G1009" s="114"/>
      <c r="H1009" s="115"/>
      <c r="I1009" s="51"/>
      <c r="J1009" s="51"/>
      <c r="K1009" s="116"/>
      <c r="L1009" s="116"/>
    </row>
    <row r="1010" spans="7:12" s="31" customFormat="1" x14ac:dyDescent="0.25">
      <c r="G1010" s="114"/>
      <c r="H1010" s="115"/>
      <c r="I1010" s="51"/>
      <c r="J1010" s="51"/>
      <c r="K1010" s="116"/>
      <c r="L1010" s="116"/>
    </row>
    <row r="1011" spans="7:12" s="31" customFormat="1" x14ac:dyDescent="0.25">
      <c r="G1011" s="114"/>
      <c r="H1011" s="115"/>
      <c r="I1011" s="51"/>
      <c r="J1011" s="51"/>
      <c r="K1011" s="116"/>
      <c r="L1011" s="116"/>
    </row>
    <row r="1012" spans="7:12" s="31" customFormat="1" x14ac:dyDescent="0.25">
      <c r="G1012" s="114"/>
      <c r="H1012" s="115"/>
      <c r="I1012" s="51"/>
      <c r="J1012" s="51"/>
      <c r="K1012" s="116"/>
      <c r="L1012" s="116"/>
    </row>
    <row r="1013" spans="7:12" s="31" customFormat="1" x14ac:dyDescent="0.25">
      <c r="G1013" s="114"/>
      <c r="H1013" s="115"/>
      <c r="I1013" s="51"/>
      <c r="J1013" s="51"/>
      <c r="K1013" s="116"/>
      <c r="L1013" s="116"/>
    </row>
    <row r="1014" spans="7:12" s="31" customFormat="1" x14ac:dyDescent="0.25">
      <c r="G1014" s="114"/>
      <c r="H1014" s="115"/>
      <c r="I1014" s="51"/>
      <c r="J1014" s="51"/>
      <c r="K1014" s="116"/>
      <c r="L1014" s="116"/>
    </row>
    <row r="1015" spans="7:12" s="31" customFormat="1" x14ac:dyDescent="0.25">
      <c r="G1015" s="114"/>
      <c r="H1015" s="115"/>
      <c r="I1015" s="51"/>
      <c r="J1015" s="51"/>
      <c r="K1015" s="116"/>
      <c r="L1015" s="116"/>
    </row>
    <row r="1016" spans="7:12" s="31" customFormat="1" x14ac:dyDescent="0.25">
      <c r="G1016" s="114"/>
      <c r="H1016" s="115"/>
      <c r="I1016" s="51"/>
      <c r="J1016" s="51"/>
      <c r="K1016" s="116"/>
      <c r="L1016" s="116"/>
    </row>
    <row r="1017" spans="7:12" s="31" customFormat="1" x14ac:dyDescent="0.25">
      <c r="G1017" s="114"/>
      <c r="H1017" s="115"/>
      <c r="I1017" s="51"/>
      <c r="J1017" s="51"/>
      <c r="K1017" s="116"/>
      <c r="L1017" s="116"/>
    </row>
    <row r="1018" spans="7:12" s="31" customFormat="1" x14ac:dyDescent="0.25">
      <c r="G1018" s="114"/>
      <c r="H1018" s="115"/>
      <c r="I1018" s="51"/>
      <c r="J1018" s="51"/>
      <c r="K1018" s="116"/>
      <c r="L1018" s="116"/>
    </row>
    <row r="1019" spans="7:12" s="31" customFormat="1" x14ac:dyDescent="0.25">
      <c r="G1019" s="114"/>
      <c r="H1019" s="115"/>
      <c r="I1019" s="51"/>
      <c r="J1019" s="51"/>
      <c r="K1019" s="116"/>
      <c r="L1019" s="116"/>
    </row>
    <row r="1020" spans="7:12" s="31" customFormat="1" x14ac:dyDescent="0.25">
      <c r="G1020" s="114"/>
      <c r="H1020" s="115"/>
      <c r="I1020" s="51"/>
      <c r="J1020" s="51"/>
      <c r="K1020" s="116"/>
      <c r="L1020" s="116"/>
    </row>
    <row r="1021" spans="7:12" s="31" customFormat="1" x14ac:dyDescent="0.25">
      <c r="G1021" s="114"/>
      <c r="H1021" s="115"/>
      <c r="I1021" s="51"/>
      <c r="J1021" s="51"/>
      <c r="K1021" s="116"/>
      <c r="L1021" s="116"/>
    </row>
    <row r="1022" spans="7:12" s="31" customFormat="1" x14ac:dyDescent="0.25">
      <c r="G1022" s="114"/>
      <c r="H1022" s="115"/>
      <c r="I1022" s="51"/>
      <c r="J1022" s="51"/>
      <c r="K1022" s="116"/>
      <c r="L1022" s="116"/>
    </row>
    <row r="1023" spans="7:12" s="31" customFormat="1" x14ac:dyDescent="0.25">
      <c r="G1023" s="114"/>
      <c r="H1023" s="115"/>
      <c r="I1023" s="51"/>
      <c r="J1023" s="51"/>
      <c r="K1023" s="116"/>
      <c r="L1023" s="116"/>
    </row>
    <row r="1024" spans="7:12" s="31" customFormat="1" x14ac:dyDescent="0.25">
      <c r="G1024" s="114"/>
      <c r="H1024" s="115"/>
      <c r="I1024" s="51"/>
      <c r="J1024" s="51"/>
      <c r="K1024" s="116"/>
      <c r="L1024" s="116"/>
    </row>
    <row r="1025" spans="7:12" s="31" customFormat="1" x14ac:dyDescent="0.25">
      <c r="G1025" s="114"/>
      <c r="H1025" s="115"/>
      <c r="I1025" s="51"/>
      <c r="J1025" s="51"/>
      <c r="K1025" s="116"/>
      <c r="L1025" s="116"/>
    </row>
    <row r="1026" spans="7:12" s="31" customFormat="1" x14ac:dyDescent="0.25">
      <c r="G1026" s="114"/>
      <c r="H1026" s="115"/>
      <c r="I1026" s="51"/>
      <c r="J1026" s="51"/>
      <c r="K1026" s="116"/>
      <c r="L1026" s="116"/>
    </row>
    <row r="1027" spans="7:12" s="31" customFormat="1" x14ac:dyDescent="0.25">
      <c r="G1027" s="114"/>
      <c r="H1027" s="115"/>
      <c r="I1027" s="51"/>
      <c r="J1027" s="51"/>
      <c r="K1027" s="116"/>
      <c r="L1027" s="116"/>
    </row>
    <row r="1028" spans="7:12" s="31" customFormat="1" x14ac:dyDescent="0.25">
      <c r="G1028" s="114"/>
      <c r="H1028" s="115"/>
      <c r="I1028" s="51"/>
      <c r="J1028" s="51"/>
      <c r="K1028" s="116"/>
      <c r="L1028" s="116"/>
    </row>
    <row r="1029" spans="7:12" s="31" customFormat="1" x14ac:dyDescent="0.25">
      <c r="G1029" s="114"/>
      <c r="H1029" s="115"/>
      <c r="I1029" s="51"/>
      <c r="J1029" s="51"/>
      <c r="K1029" s="116"/>
      <c r="L1029" s="116"/>
    </row>
    <row r="1030" spans="7:12" s="31" customFormat="1" x14ac:dyDescent="0.25">
      <c r="G1030" s="114"/>
      <c r="H1030" s="115"/>
      <c r="I1030" s="51"/>
      <c r="J1030" s="51"/>
      <c r="K1030" s="116"/>
      <c r="L1030" s="116"/>
    </row>
    <row r="1031" spans="7:12" s="31" customFormat="1" x14ac:dyDescent="0.25">
      <c r="G1031" s="114"/>
      <c r="H1031" s="115"/>
      <c r="I1031" s="51"/>
      <c r="J1031" s="51"/>
      <c r="K1031" s="116"/>
      <c r="L1031" s="116"/>
    </row>
    <row r="1032" spans="7:12" s="31" customFormat="1" x14ac:dyDescent="0.25">
      <c r="G1032" s="114"/>
      <c r="H1032" s="115"/>
      <c r="I1032" s="51"/>
      <c r="J1032" s="51"/>
      <c r="K1032" s="116"/>
      <c r="L1032" s="116"/>
    </row>
    <row r="1033" spans="7:12" s="31" customFormat="1" x14ac:dyDescent="0.25">
      <c r="G1033" s="114"/>
      <c r="H1033" s="115"/>
      <c r="I1033" s="51"/>
      <c r="J1033" s="51"/>
      <c r="K1033" s="116"/>
      <c r="L1033" s="116"/>
    </row>
    <row r="1034" spans="7:12" s="31" customFormat="1" x14ac:dyDescent="0.25">
      <c r="G1034" s="114"/>
      <c r="H1034" s="115"/>
      <c r="I1034" s="51"/>
      <c r="J1034" s="51"/>
      <c r="K1034" s="116"/>
      <c r="L1034" s="116"/>
    </row>
    <row r="1035" spans="7:12" s="31" customFormat="1" x14ac:dyDescent="0.25">
      <c r="G1035" s="114"/>
      <c r="H1035" s="115"/>
      <c r="I1035" s="51"/>
      <c r="J1035" s="51"/>
      <c r="K1035" s="116"/>
      <c r="L1035" s="116"/>
    </row>
    <row r="1036" spans="7:12" s="31" customFormat="1" x14ac:dyDescent="0.25">
      <c r="G1036" s="114"/>
      <c r="H1036" s="115"/>
      <c r="I1036" s="51"/>
      <c r="J1036" s="51"/>
      <c r="K1036" s="116"/>
      <c r="L1036" s="116"/>
    </row>
    <row r="1037" spans="7:12" s="31" customFormat="1" x14ac:dyDescent="0.25">
      <c r="G1037" s="114"/>
      <c r="H1037" s="115"/>
      <c r="I1037" s="51"/>
      <c r="J1037" s="51"/>
      <c r="K1037" s="116"/>
      <c r="L1037" s="116"/>
    </row>
    <row r="1038" spans="7:12" s="31" customFormat="1" x14ac:dyDescent="0.25">
      <c r="G1038" s="114"/>
      <c r="H1038" s="115"/>
      <c r="I1038" s="51"/>
      <c r="J1038" s="51"/>
      <c r="K1038" s="116"/>
      <c r="L1038" s="116"/>
    </row>
    <row r="1039" spans="7:12" s="31" customFormat="1" x14ac:dyDescent="0.25">
      <c r="G1039" s="114"/>
      <c r="H1039" s="115"/>
      <c r="I1039" s="51"/>
      <c r="J1039" s="51"/>
      <c r="K1039" s="116"/>
      <c r="L1039" s="116"/>
    </row>
    <row r="1040" spans="7:12" s="31" customFormat="1" x14ac:dyDescent="0.25">
      <c r="G1040" s="114"/>
      <c r="H1040" s="115"/>
      <c r="I1040" s="51"/>
      <c r="J1040" s="51"/>
      <c r="K1040" s="116"/>
      <c r="L1040" s="116"/>
    </row>
    <row r="1041" spans="7:12" s="31" customFormat="1" x14ac:dyDescent="0.25">
      <c r="G1041" s="114"/>
      <c r="H1041" s="115"/>
      <c r="I1041" s="51"/>
      <c r="J1041" s="51"/>
      <c r="K1041" s="116"/>
      <c r="L1041" s="116"/>
    </row>
    <row r="1042" spans="7:12" s="31" customFormat="1" x14ac:dyDescent="0.25">
      <c r="G1042" s="114"/>
      <c r="H1042" s="115"/>
      <c r="I1042" s="51"/>
      <c r="J1042" s="51"/>
      <c r="K1042" s="116"/>
      <c r="L1042" s="116"/>
    </row>
    <row r="1043" spans="7:12" s="31" customFormat="1" x14ac:dyDescent="0.25">
      <c r="G1043" s="114"/>
      <c r="H1043" s="115"/>
      <c r="I1043" s="51"/>
      <c r="J1043" s="51"/>
      <c r="K1043" s="116"/>
      <c r="L1043" s="116"/>
    </row>
    <row r="1044" spans="7:12" s="31" customFormat="1" x14ac:dyDescent="0.25">
      <c r="G1044" s="114"/>
      <c r="H1044" s="115"/>
      <c r="I1044" s="51"/>
      <c r="J1044" s="51"/>
      <c r="K1044" s="116"/>
      <c r="L1044" s="116"/>
    </row>
    <row r="1045" spans="7:12" s="31" customFormat="1" x14ac:dyDescent="0.25">
      <c r="G1045" s="114"/>
      <c r="H1045" s="115"/>
      <c r="I1045" s="51"/>
      <c r="J1045" s="51"/>
      <c r="K1045" s="116"/>
      <c r="L1045" s="116"/>
    </row>
    <row r="1046" spans="7:12" s="31" customFormat="1" x14ac:dyDescent="0.25">
      <c r="G1046" s="114"/>
      <c r="H1046" s="115"/>
      <c r="I1046" s="51"/>
      <c r="J1046" s="51"/>
      <c r="K1046" s="116"/>
      <c r="L1046" s="116"/>
    </row>
    <row r="1047" spans="7:12" s="31" customFormat="1" x14ac:dyDescent="0.25">
      <c r="G1047" s="114"/>
      <c r="H1047" s="115"/>
      <c r="I1047" s="51"/>
      <c r="J1047" s="51"/>
      <c r="K1047" s="116"/>
      <c r="L1047" s="116"/>
    </row>
    <row r="1048" spans="7:12" s="31" customFormat="1" x14ac:dyDescent="0.25">
      <c r="G1048" s="114"/>
      <c r="H1048" s="115"/>
      <c r="I1048" s="51"/>
      <c r="J1048" s="51"/>
      <c r="K1048" s="116"/>
      <c r="L1048" s="116"/>
    </row>
    <row r="1049" spans="7:12" s="31" customFormat="1" x14ac:dyDescent="0.25">
      <c r="G1049" s="114"/>
      <c r="H1049" s="115"/>
      <c r="I1049" s="51"/>
      <c r="J1049" s="51"/>
      <c r="K1049" s="116"/>
      <c r="L1049" s="116"/>
    </row>
    <row r="1050" spans="7:12" s="31" customFormat="1" x14ac:dyDescent="0.25">
      <c r="G1050" s="114"/>
      <c r="H1050" s="115"/>
      <c r="I1050" s="51"/>
      <c r="J1050" s="51"/>
      <c r="K1050" s="116"/>
      <c r="L1050" s="116"/>
    </row>
    <row r="1051" spans="7:12" s="31" customFormat="1" x14ac:dyDescent="0.25">
      <c r="G1051" s="114"/>
      <c r="H1051" s="115"/>
      <c r="I1051" s="51"/>
      <c r="J1051" s="51"/>
      <c r="K1051" s="116"/>
      <c r="L1051" s="116"/>
    </row>
    <row r="1052" spans="7:12" s="31" customFormat="1" x14ac:dyDescent="0.25">
      <c r="G1052" s="114"/>
      <c r="H1052" s="115"/>
      <c r="I1052" s="51"/>
      <c r="J1052" s="51"/>
      <c r="K1052" s="116"/>
      <c r="L1052" s="116"/>
    </row>
    <row r="1053" spans="7:12" s="31" customFormat="1" x14ac:dyDescent="0.25">
      <c r="G1053" s="114"/>
      <c r="H1053" s="115"/>
      <c r="I1053" s="51"/>
      <c r="J1053" s="51"/>
      <c r="K1053" s="116"/>
      <c r="L1053" s="116"/>
    </row>
    <row r="1054" spans="7:12" s="31" customFormat="1" x14ac:dyDescent="0.25">
      <c r="G1054" s="114"/>
      <c r="H1054" s="115"/>
      <c r="I1054" s="51"/>
      <c r="J1054" s="51"/>
      <c r="K1054" s="116"/>
      <c r="L1054" s="116"/>
    </row>
    <row r="1055" spans="7:12" s="31" customFormat="1" x14ac:dyDescent="0.25">
      <c r="G1055" s="114"/>
      <c r="H1055" s="115"/>
      <c r="I1055" s="51"/>
      <c r="J1055" s="51"/>
      <c r="K1055" s="116"/>
      <c r="L1055" s="116"/>
    </row>
    <row r="1056" spans="7:12" s="31" customFormat="1" x14ac:dyDescent="0.25">
      <c r="G1056" s="114"/>
      <c r="H1056" s="115"/>
      <c r="I1056" s="51"/>
      <c r="J1056" s="51"/>
      <c r="K1056" s="116"/>
      <c r="L1056" s="116"/>
    </row>
    <row r="1057" spans="7:12" s="31" customFormat="1" x14ac:dyDescent="0.25">
      <c r="G1057" s="114"/>
      <c r="H1057" s="115"/>
      <c r="I1057" s="51"/>
      <c r="J1057" s="51"/>
      <c r="K1057" s="116"/>
      <c r="L1057" s="116"/>
    </row>
    <row r="1058" spans="7:12" s="31" customFormat="1" x14ac:dyDescent="0.25">
      <c r="G1058" s="114"/>
      <c r="H1058" s="115"/>
      <c r="I1058" s="51"/>
      <c r="J1058" s="51"/>
      <c r="K1058" s="116"/>
      <c r="L1058" s="116"/>
    </row>
    <row r="1059" spans="7:12" s="31" customFormat="1" x14ac:dyDescent="0.25">
      <c r="G1059" s="114"/>
      <c r="H1059" s="115"/>
      <c r="I1059" s="51"/>
      <c r="J1059" s="51"/>
      <c r="K1059" s="116"/>
      <c r="L1059" s="116"/>
    </row>
    <row r="1060" spans="7:12" s="31" customFormat="1" x14ac:dyDescent="0.25">
      <c r="G1060" s="114"/>
      <c r="H1060" s="115"/>
      <c r="I1060" s="51"/>
      <c r="J1060" s="51"/>
      <c r="K1060" s="116"/>
      <c r="L1060" s="116"/>
    </row>
    <row r="1061" spans="7:12" s="31" customFormat="1" x14ac:dyDescent="0.25">
      <c r="G1061" s="114"/>
      <c r="H1061" s="115"/>
      <c r="I1061" s="51"/>
      <c r="J1061" s="51"/>
      <c r="K1061" s="116"/>
      <c r="L1061" s="116"/>
    </row>
    <row r="1062" spans="7:12" s="31" customFormat="1" x14ac:dyDescent="0.25">
      <c r="G1062" s="114"/>
      <c r="H1062" s="115"/>
      <c r="I1062" s="51"/>
      <c r="J1062" s="51"/>
      <c r="K1062" s="116"/>
      <c r="L1062" s="116"/>
    </row>
    <row r="1063" spans="7:12" s="31" customFormat="1" x14ac:dyDescent="0.25">
      <c r="G1063" s="114"/>
      <c r="H1063" s="115"/>
      <c r="I1063" s="51"/>
      <c r="J1063" s="51"/>
      <c r="K1063" s="116"/>
      <c r="L1063" s="116"/>
    </row>
    <row r="1064" spans="7:12" s="31" customFormat="1" x14ac:dyDescent="0.25">
      <c r="G1064" s="114"/>
      <c r="H1064" s="115"/>
      <c r="I1064" s="51"/>
      <c r="J1064" s="51"/>
      <c r="K1064" s="116"/>
      <c r="L1064" s="116"/>
    </row>
    <row r="1065" spans="7:12" s="31" customFormat="1" x14ac:dyDescent="0.25">
      <c r="G1065" s="114"/>
      <c r="H1065" s="115"/>
      <c r="I1065" s="51"/>
      <c r="J1065" s="51"/>
      <c r="K1065" s="116"/>
      <c r="L1065" s="116"/>
    </row>
    <row r="1066" spans="7:12" s="31" customFormat="1" x14ac:dyDescent="0.25">
      <c r="G1066" s="114"/>
      <c r="H1066" s="115"/>
      <c r="I1066" s="51"/>
      <c r="J1066" s="51"/>
      <c r="K1066" s="116"/>
      <c r="L1066" s="116"/>
    </row>
    <row r="1067" spans="7:12" s="31" customFormat="1" x14ac:dyDescent="0.25">
      <c r="G1067" s="114"/>
      <c r="H1067" s="115"/>
      <c r="I1067" s="51"/>
      <c r="J1067" s="51"/>
      <c r="K1067" s="116"/>
      <c r="L1067" s="116"/>
    </row>
    <row r="1068" spans="7:12" s="31" customFormat="1" x14ac:dyDescent="0.25">
      <c r="G1068" s="114"/>
      <c r="H1068" s="115"/>
      <c r="I1068" s="51"/>
      <c r="J1068" s="51"/>
      <c r="K1068" s="116"/>
      <c r="L1068" s="116"/>
    </row>
    <row r="1069" spans="7:12" s="31" customFormat="1" x14ac:dyDescent="0.25">
      <c r="G1069" s="114"/>
      <c r="H1069" s="115"/>
      <c r="I1069" s="51"/>
      <c r="J1069" s="51"/>
      <c r="K1069" s="116"/>
      <c r="L1069" s="116"/>
    </row>
    <row r="1070" spans="7:12" s="31" customFormat="1" x14ac:dyDescent="0.25">
      <c r="G1070" s="114"/>
      <c r="H1070" s="115"/>
      <c r="I1070" s="51"/>
      <c r="J1070" s="51"/>
      <c r="K1070" s="116"/>
      <c r="L1070" s="116"/>
    </row>
    <row r="1071" spans="7:12" s="31" customFormat="1" x14ac:dyDescent="0.25">
      <c r="G1071" s="114"/>
      <c r="H1071" s="115"/>
      <c r="I1071" s="51"/>
      <c r="J1071" s="51"/>
      <c r="K1071" s="116"/>
      <c r="L1071" s="116"/>
    </row>
    <row r="1072" spans="7:12" s="31" customFormat="1" x14ac:dyDescent="0.25">
      <c r="G1072" s="114"/>
      <c r="H1072" s="115"/>
      <c r="I1072" s="51"/>
      <c r="J1072" s="51"/>
      <c r="K1072" s="116"/>
      <c r="L1072" s="116"/>
    </row>
    <row r="1073" spans="7:12" s="31" customFormat="1" x14ac:dyDescent="0.25">
      <c r="G1073" s="114"/>
      <c r="H1073" s="115"/>
      <c r="I1073" s="51"/>
      <c r="J1073" s="51"/>
      <c r="K1073" s="116"/>
      <c r="L1073" s="116"/>
    </row>
    <row r="1074" spans="7:12" s="31" customFormat="1" x14ac:dyDescent="0.25">
      <c r="G1074" s="114"/>
      <c r="H1074" s="115"/>
      <c r="I1074" s="51"/>
      <c r="J1074" s="51"/>
      <c r="K1074" s="116"/>
      <c r="L1074" s="116"/>
    </row>
    <row r="1075" spans="7:12" s="31" customFormat="1" x14ac:dyDescent="0.25">
      <c r="G1075" s="114"/>
      <c r="H1075" s="115"/>
      <c r="I1075" s="51"/>
      <c r="J1075" s="51"/>
      <c r="K1075" s="116"/>
      <c r="L1075" s="116"/>
    </row>
    <row r="1076" spans="7:12" s="31" customFormat="1" x14ac:dyDescent="0.25">
      <c r="G1076" s="114"/>
      <c r="H1076" s="115"/>
      <c r="I1076" s="51"/>
      <c r="J1076" s="51"/>
      <c r="K1076" s="116"/>
      <c r="L1076" s="116"/>
    </row>
    <row r="1077" spans="7:12" s="31" customFormat="1" x14ac:dyDescent="0.25">
      <c r="G1077" s="114"/>
      <c r="H1077" s="115"/>
      <c r="I1077" s="51"/>
      <c r="J1077" s="51"/>
      <c r="K1077" s="116"/>
      <c r="L1077" s="116"/>
    </row>
    <row r="1078" spans="7:12" s="31" customFormat="1" x14ac:dyDescent="0.25">
      <c r="G1078" s="114"/>
      <c r="H1078" s="115"/>
      <c r="I1078" s="51"/>
      <c r="J1078" s="51"/>
      <c r="K1078" s="116"/>
      <c r="L1078" s="116"/>
    </row>
    <row r="1079" spans="7:12" s="31" customFormat="1" x14ac:dyDescent="0.25">
      <c r="G1079" s="114"/>
      <c r="H1079" s="115"/>
      <c r="I1079" s="51"/>
      <c r="J1079" s="51"/>
      <c r="K1079" s="116"/>
      <c r="L1079" s="116"/>
    </row>
    <row r="1080" spans="7:12" s="31" customFormat="1" x14ac:dyDescent="0.25">
      <c r="G1080" s="114"/>
      <c r="H1080" s="115"/>
      <c r="I1080" s="51"/>
      <c r="J1080" s="51"/>
      <c r="K1080" s="116"/>
      <c r="L1080" s="116"/>
    </row>
    <row r="1081" spans="7:12" s="31" customFormat="1" x14ac:dyDescent="0.25">
      <c r="G1081" s="114"/>
      <c r="H1081" s="115"/>
      <c r="I1081" s="51"/>
      <c r="J1081" s="51"/>
      <c r="K1081" s="116"/>
      <c r="L1081" s="116"/>
    </row>
    <row r="1082" spans="7:12" s="31" customFormat="1" x14ac:dyDescent="0.25">
      <c r="G1082" s="114"/>
      <c r="H1082" s="115"/>
      <c r="I1082" s="51"/>
      <c r="J1082" s="51"/>
      <c r="K1082" s="116"/>
      <c r="L1082" s="116"/>
    </row>
    <row r="1083" spans="7:12" s="31" customFormat="1" x14ac:dyDescent="0.25">
      <c r="G1083" s="114"/>
      <c r="H1083" s="115"/>
      <c r="I1083" s="51"/>
      <c r="J1083" s="51"/>
      <c r="K1083" s="116"/>
      <c r="L1083" s="116"/>
    </row>
    <row r="1084" spans="7:12" s="31" customFormat="1" x14ac:dyDescent="0.25">
      <c r="G1084" s="114"/>
      <c r="H1084" s="115"/>
      <c r="I1084" s="51"/>
      <c r="J1084" s="51"/>
      <c r="K1084" s="116"/>
      <c r="L1084" s="116"/>
    </row>
    <row r="1085" spans="7:12" s="31" customFormat="1" x14ac:dyDescent="0.25">
      <c r="G1085" s="114"/>
      <c r="H1085" s="115"/>
      <c r="I1085" s="51"/>
      <c r="J1085" s="51"/>
      <c r="K1085" s="116"/>
      <c r="L1085" s="116"/>
    </row>
    <row r="1086" spans="7:12" s="31" customFormat="1" x14ac:dyDescent="0.25">
      <c r="G1086" s="114"/>
      <c r="H1086" s="115"/>
      <c r="I1086" s="51"/>
      <c r="J1086" s="51"/>
      <c r="K1086" s="116"/>
      <c r="L1086" s="116"/>
    </row>
    <row r="1087" spans="7:12" s="31" customFormat="1" x14ac:dyDescent="0.25">
      <c r="G1087" s="114"/>
      <c r="H1087" s="115"/>
      <c r="I1087" s="51"/>
      <c r="J1087" s="51"/>
      <c r="K1087" s="116"/>
      <c r="L1087" s="116"/>
    </row>
    <row r="1088" spans="7:12" s="31" customFormat="1" x14ac:dyDescent="0.25">
      <c r="G1088" s="114"/>
      <c r="H1088" s="115"/>
      <c r="I1088" s="51"/>
      <c r="J1088" s="51"/>
      <c r="K1088" s="116"/>
      <c r="L1088" s="116"/>
    </row>
    <row r="1089" spans="7:12" s="31" customFormat="1" x14ac:dyDescent="0.25">
      <c r="G1089" s="114"/>
      <c r="H1089" s="115"/>
      <c r="I1089" s="51"/>
      <c r="J1089" s="51"/>
      <c r="K1089" s="116"/>
      <c r="L1089" s="116"/>
    </row>
    <row r="1090" spans="7:12" s="31" customFormat="1" x14ac:dyDescent="0.25">
      <c r="G1090" s="114"/>
      <c r="H1090" s="115"/>
      <c r="I1090" s="51"/>
      <c r="J1090" s="51"/>
      <c r="K1090" s="116"/>
      <c r="L1090" s="116"/>
    </row>
    <row r="1091" spans="7:12" s="31" customFormat="1" x14ac:dyDescent="0.25">
      <c r="G1091" s="114"/>
      <c r="H1091" s="115"/>
      <c r="I1091" s="51"/>
      <c r="J1091" s="51"/>
      <c r="K1091" s="116"/>
      <c r="L1091" s="116"/>
    </row>
    <row r="1092" spans="7:12" s="31" customFormat="1" x14ac:dyDescent="0.25">
      <c r="G1092" s="114"/>
      <c r="H1092" s="115"/>
      <c r="I1092" s="51"/>
      <c r="J1092" s="51"/>
      <c r="K1092" s="116"/>
      <c r="L1092" s="116"/>
    </row>
    <row r="1093" spans="7:12" s="31" customFormat="1" x14ac:dyDescent="0.25">
      <c r="G1093" s="114"/>
      <c r="H1093" s="115"/>
      <c r="I1093" s="51"/>
      <c r="J1093" s="51"/>
      <c r="K1093" s="116"/>
      <c r="L1093" s="116"/>
    </row>
    <row r="1094" spans="7:12" s="31" customFormat="1" x14ac:dyDescent="0.25">
      <c r="G1094" s="114"/>
      <c r="H1094" s="115"/>
      <c r="I1094" s="51"/>
      <c r="J1094" s="51"/>
      <c r="K1094" s="116"/>
      <c r="L1094" s="116"/>
    </row>
    <row r="1095" spans="7:12" s="31" customFormat="1" x14ac:dyDescent="0.25">
      <c r="G1095" s="114"/>
      <c r="H1095" s="115"/>
      <c r="I1095" s="51"/>
      <c r="J1095" s="51"/>
      <c r="K1095" s="116"/>
      <c r="L1095" s="116"/>
    </row>
    <row r="1096" spans="7:12" s="31" customFormat="1" x14ac:dyDescent="0.25">
      <c r="G1096" s="114"/>
      <c r="H1096" s="115"/>
      <c r="I1096" s="51"/>
      <c r="J1096" s="51"/>
      <c r="K1096" s="116"/>
      <c r="L1096" s="116"/>
    </row>
    <row r="1097" spans="7:12" s="31" customFormat="1" x14ac:dyDescent="0.25">
      <c r="G1097" s="114"/>
      <c r="H1097" s="115"/>
      <c r="I1097" s="51"/>
      <c r="J1097" s="51"/>
      <c r="K1097" s="116"/>
      <c r="L1097" s="116"/>
    </row>
    <row r="1098" spans="7:12" s="31" customFormat="1" x14ac:dyDescent="0.25">
      <c r="G1098" s="114"/>
      <c r="H1098" s="115"/>
      <c r="I1098" s="51"/>
      <c r="J1098" s="51"/>
      <c r="K1098" s="116"/>
      <c r="L1098" s="116"/>
    </row>
    <row r="1099" spans="7:12" s="31" customFormat="1" x14ac:dyDescent="0.25">
      <c r="G1099" s="114"/>
      <c r="H1099" s="115"/>
      <c r="I1099" s="51"/>
      <c r="J1099" s="51"/>
      <c r="K1099" s="116"/>
      <c r="L1099" s="116"/>
    </row>
    <row r="1100" spans="7:12" s="31" customFormat="1" x14ac:dyDescent="0.25">
      <c r="G1100" s="114"/>
      <c r="H1100" s="115"/>
      <c r="I1100" s="51"/>
      <c r="J1100" s="51"/>
      <c r="K1100" s="116"/>
      <c r="L1100" s="116"/>
    </row>
    <row r="1101" spans="7:12" s="31" customFormat="1" x14ac:dyDescent="0.25">
      <c r="G1101" s="114"/>
      <c r="H1101" s="115"/>
      <c r="I1101" s="51"/>
      <c r="J1101" s="51"/>
      <c r="K1101" s="116"/>
      <c r="L1101" s="116"/>
    </row>
    <row r="1102" spans="7:12" s="31" customFormat="1" x14ac:dyDescent="0.25">
      <c r="G1102" s="114"/>
      <c r="H1102" s="115"/>
      <c r="I1102" s="51"/>
      <c r="J1102" s="51"/>
      <c r="K1102" s="116"/>
      <c r="L1102" s="116"/>
    </row>
    <row r="1103" spans="7:12" s="31" customFormat="1" x14ac:dyDescent="0.25">
      <c r="G1103" s="114"/>
      <c r="H1103" s="115"/>
      <c r="I1103" s="51"/>
      <c r="J1103" s="51"/>
      <c r="K1103" s="116"/>
      <c r="L1103" s="116"/>
    </row>
    <row r="1104" spans="7:12" s="31" customFormat="1" x14ac:dyDescent="0.25">
      <c r="G1104" s="114"/>
      <c r="H1104" s="115"/>
      <c r="I1104" s="51"/>
      <c r="J1104" s="51"/>
      <c r="K1104" s="116"/>
      <c r="L1104" s="116"/>
    </row>
    <row r="1105" spans="7:12" s="31" customFormat="1" x14ac:dyDescent="0.25">
      <c r="G1105" s="114"/>
      <c r="H1105" s="115"/>
      <c r="I1105" s="51"/>
      <c r="J1105" s="51"/>
      <c r="K1105" s="116"/>
      <c r="L1105" s="116"/>
    </row>
    <row r="1106" spans="7:12" s="31" customFormat="1" x14ac:dyDescent="0.25">
      <c r="G1106" s="114"/>
      <c r="H1106" s="115"/>
      <c r="I1106" s="51"/>
      <c r="J1106" s="51"/>
      <c r="K1106" s="116"/>
      <c r="L1106" s="116"/>
    </row>
    <row r="1107" spans="7:12" s="31" customFormat="1" x14ac:dyDescent="0.25">
      <c r="G1107" s="114"/>
      <c r="H1107" s="115"/>
      <c r="I1107" s="51"/>
      <c r="J1107" s="51"/>
      <c r="K1107" s="116"/>
      <c r="L1107" s="116"/>
    </row>
    <row r="1108" spans="7:12" s="31" customFormat="1" x14ac:dyDescent="0.25">
      <c r="G1108" s="114"/>
      <c r="H1108" s="115"/>
      <c r="I1108" s="51"/>
      <c r="J1108" s="51"/>
      <c r="K1108" s="116"/>
      <c r="L1108" s="116"/>
    </row>
    <row r="1109" spans="7:12" s="31" customFormat="1" x14ac:dyDescent="0.25">
      <c r="G1109" s="114"/>
      <c r="H1109" s="115"/>
      <c r="I1109" s="51"/>
      <c r="J1109" s="51"/>
      <c r="K1109" s="116"/>
      <c r="L1109" s="116"/>
    </row>
    <row r="1110" spans="7:12" s="31" customFormat="1" x14ac:dyDescent="0.25">
      <c r="G1110" s="114"/>
      <c r="H1110" s="115"/>
      <c r="I1110" s="51"/>
      <c r="J1110" s="51"/>
      <c r="K1110" s="116"/>
      <c r="L1110" s="116"/>
    </row>
    <row r="1111" spans="7:12" s="31" customFormat="1" x14ac:dyDescent="0.25">
      <c r="G1111" s="114"/>
      <c r="H1111" s="115"/>
      <c r="I1111" s="51"/>
      <c r="J1111" s="51"/>
      <c r="K1111" s="116"/>
      <c r="L1111" s="116"/>
    </row>
    <row r="1112" spans="7:12" s="31" customFormat="1" x14ac:dyDescent="0.25">
      <c r="G1112" s="114"/>
      <c r="H1112" s="115"/>
      <c r="I1112" s="51"/>
      <c r="J1112" s="51"/>
      <c r="K1112" s="116"/>
      <c r="L1112" s="116"/>
    </row>
    <row r="1113" spans="7:12" s="31" customFormat="1" x14ac:dyDescent="0.25">
      <c r="G1113" s="114"/>
      <c r="H1113" s="115"/>
      <c r="I1113" s="51"/>
      <c r="J1113" s="51"/>
      <c r="K1113" s="116"/>
      <c r="L1113" s="116"/>
    </row>
    <row r="1114" spans="7:12" s="31" customFormat="1" x14ac:dyDescent="0.25">
      <c r="G1114" s="114"/>
      <c r="H1114" s="115"/>
      <c r="I1114" s="51"/>
      <c r="J1114" s="51"/>
      <c r="K1114" s="116"/>
      <c r="L1114" s="116"/>
    </row>
    <row r="1115" spans="7:12" s="31" customFormat="1" x14ac:dyDescent="0.25">
      <c r="G1115" s="114"/>
      <c r="H1115" s="115"/>
      <c r="I1115" s="51"/>
      <c r="J1115" s="51"/>
      <c r="K1115" s="116"/>
      <c r="L1115" s="116"/>
    </row>
    <row r="1116" spans="7:12" s="31" customFormat="1" x14ac:dyDescent="0.25">
      <c r="G1116" s="114"/>
      <c r="H1116" s="115"/>
      <c r="I1116" s="51"/>
      <c r="J1116" s="51"/>
      <c r="K1116" s="116"/>
      <c r="L1116" s="116"/>
    </row>
  </sheetData>
  <autoFilter ref="B3:K971" xr:uid="{00000000-0009-0000-0000-000000000000}">
    <filterColumn colId="5">
      <filters>
        <filter val="Strateji Geliştirme Daire Başkanlığı"/>
      </filters>
    </filterColumn>
  </autoFilter>
  <mergeCells count="6">
    <mergeCell ref="B804:B971"/>
    <mergeCell ref="C2:F2"/>
    <mergeCell ref="B4:B350"/>
    <mergeCell ref="B351:B671"/>
    <mergeCell ref="B672:B679"/>
    <mergeCell ref="B680:B803"/>
  </mergeCells>
  <dataValidations xWindow="973" yWindow="529" count="2">
    <dataValidation type="list" allowBlank="1" showInputMessage="1" showErrorMessage="1" prompt="Gerçekleşme durumunu seçiniz." sqref="I6:I7 I140:I155 I79:I99 I822 I827 I971 I9:I34 I551:I577 I580:I605 I607:I638 I702:I743 I745:I820 I829:I873 I875:I896 I898:I916 I918:I947 I949:I969 I247:I274 I290:I314 I317:I350 I354:I391 I468:I486 I488:I516 I101:I137 I157:I181 I184:I209 I211:I244 I276:I288 I395:I430 I434:I465 I518:I548 I36:I76 I641:I700" xr:uid="{00000000-0002-0000-0000-000000000000}">
      <formula1>"GERÇEKLEŞTİ,GERÇEKLEŞMEDİ"</formula1>
    </dataValidation>
    <dataValidation type="list" allowBlank="1" showInputMessage="1" showErrorMessage="1" error="BU ALANDA SADECE AÇILIR LİSTEDEN SEÇİM YAPINIZ" prompt="Gerçekleşme durumunu seçiniz." sqref="I5 I8 I35 I77:I78 I100 I138:I139 I156 I182:I183 I210 I245:I246 I275 I289 I315:I316 I351:I353 I392:I394 I431:I433 I466:I467 I487 I517 I549:I550 I578:I579 I606 I639:I640 I701 I744 I821 I823:I826 I828 I874 I897 I917 I948" xr:uid="{00000000-0002-0000-0000-000001000000}">
      <formula1>"GERÇEKLEŞTİ,GERÇEKLEŞMEDİ"</formula1>
    </dataValidation>
  </dataValidations>
  <pageMargins left="0.23622047244094491" right="0.23622047244094491" top="0.74803149606299213" bottom="0.74803149606299213"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Birim Eylem Planı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METİN</cp:lastModifiedBy>
  <dcterms:created xsi:type="dcterms:W3CDTF">2024-07-02T08:08:49Z</dcterms:created>
  <dcterms:modified xsi:type="dcterms:W3CDTF">2025-01-27T06:28:54Z</dcterms:modified>
</cp:coreProperties>
</file>