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00" windowHeight="7785" tabRatio="683" activeTab="0"/>
  </bookViews>
  <sheets>
    <sheet name="Beytepe Ayrt. Harc." sheetId="1" r:id="rId1"/>
  </sheets>
  <definedNames>
    <definedName name="_xlnm.Print_Titles" localSheetId="0">'Beytepe Ayrt. Harc.'!$1:$5</definedName>
  </definedNames>
  <calcPr fullCalcOnLoad="1"/>
</workbook>
</file>

<file path=xl/sharedStrings.xml><?xml version="1.0" encoding="utf-8"?>
<sst xmlns="http://schemas.openxmlformats.org/spreadsheetml/2006/main" count="875" uniqueCount="122">
  <si>
    <t>Güzel Sanatlar Fakültesi</t>
  </si>
  <si>
    <t>EKLENEN / DÜŞÜLEN
ÖDENEK</t>
  </si>
  <si>
    <t>KESİN
HARCAMA</t>
  </si>
  <si>
    <t>TAAHHÜT</t>
  </si>
  <si>
    <t>TOPLAM
HARCAMA</t>
  </si>
  <si>
    <t>KALAN
ÖDENEK</t>
  </si>
  <si>
    <t>01</t>
  </si>
  <si>
    <t>02</t>
  </si>
  <si>
    <t>04</t>
  </si>
  <si>
    <t>Değişiklik Tarihi</t>
  </si>
  <si>
    <t>:</t>
  </si>
  <si>
    <t>KURUMSAL
SINIFLANDIRMA</t>
  </si>
  <si>
    <t>FONKSYONEL
SINIFLANDIRMA</t>
  </si>
  <si>
    <t>F.
T.</t>
  </si>
  <si>
    <t>I</t>
  </si>
  <si>
    <t>II</t>
  </si>
  <si>
    <t>III</t>
  </si>
  <si>
    <t>IV</t>
  </si>
  <si>
    <t>03</t>
  </si>
  <si>
    <t>B İ R İ M İ N   A D I</t>
  </si>
  <si>
    <t>Tüketime Yönelik Mal ve Malz Al.</t>
  </si>
  <si>
    <t>Yolluklar</t>
  </si>
  <si>
    <t>Hizmet Alımları</t>
  </si>
  <si>
    <t>Tedavi ve Cenaze Giderleri</t>
  </si>
  <si>
    <t>Menkul Mal,Gayrma.Hak Al.,Bak. Ve On.Gid.</t>
  </si>
  <si>
    <t>EKONOMİK
SINIFLANDIRMA</t>
  </si>
  <si>
    <t>Fen Bilimleri Enstitüsü</t>
  </si>
  <si>
    <t>Nükleer Bilimler Enstitüsü</t>
  </si>
  <si>
    <t>Fen Fakültesi</t>
  </si>
  <si>
    <t>Mühendislik Fakültesi</t>
  </si>
  <si>
    <t>Mesleki Teknoloji Yüksekokulu</t>
  </si>
  <si>
    <t>Atatürk İlk. Ve İnk.Tar.Ens.</t>
  </si>
  <si>
    <t>Türkiyat Araştırmaları Ens.</t>
  </si>
  <si>
    <t>Sosyal Bilimler Enstitüsü</t>
  </si>
  <si>
    <t>Güzel Sanatlar Enstitüsü</t>
  </si>
  <si>
    <t>Eğitim Fakültesi</t>
  </si>
  <si>
    <t>İktisadi ve İdari Bil.Fak.</t>
  </si>
  <si>
    <t>Edebiyat Fakültesi</t>
  </si>
  <si>
    <t>Spor Bil. Ve Tek.Yüksekokulu</t>
  </si>
  <si>
    <t>Yabancı Diller Yüksekokulu</t>
  </si>
  <si>
    <t>Diğer Merkezler (Sosyal)</t>
  </si>
  <si>
    <t>Diğer Merkezler(Fen)</t>
  </si>
  <si>
    <t>Bilgi İşlem Dairesi Başkanlığı</t>
  </si>
  <si>
    <t>Öğrenci İşleri Dairesi Başkanlığı</t>
  </si>
  <si>
    <t>Menkul Mal,Gayrme.Hak Al.,Bak. Ve On.Gid.</t>
  </si>
  <si>
    <t>Kırtasiye Alımları</t>
  </si>
  <si>
    <t>Temizlik Malzemesi Alımları</t>
  </si>
  <si>
    <t>Yurtiçi Sürekli Görev Yolluğu</t>
  </si>
  <si>
    <t>Telefon Abonelik ve Kullanım Ücreti</t>
  </si>
  <si>
    <t>Kamu Personeli Tedavi ve Sağlık Malz.Gid.</t>
  </si>
  <si>
    <t>Kamu Personeli İlaç Gideri</t>
  </si>
  <si>
    <t>Yurtiçi Geçici Görev Yolluğu</t>
  </si>
  <si>
    <t>Yurtdışı Geçici Görev Yolluğu</t>
  </si>
  <si>
    <t>Diğer Hizmet Alımları</t>
  </si>
  <si>
    <t>Makine Teçhizat Bakım ve Onarım Gid.</t>
  </si>
  <si>
    <t>Giyecek Alımları (Kişisel Kuşam ve Donanım Dahil)</t>
  </si>
  <si>
    <t>Öğrenci Mübadele Giderleri</t>
  </si>
  <si>
    <t>Laboratuar Malzemesi ile Kimyevi ve Tem. Mal.Al.</t>
  </si>
  <si>
    <t>Canlı Hayvan Alım, Bakım ve Diğer Giderleri</t>
  </si>
  <si>
    <t>Diğer Özel Malzeme Alımları</t>
  </si>
  <si>
    <t>Bilgisayar Hizmeti Alımları (yazılım ve donan.hariç)</t>
  </si>
  <si>
    <t>YTL.</t>
  </si>
  <si>
    <t>Bilişim Enstitüsü</t>
  </si>
  <si>
    <t>Laboratuar Malz. İle Kimyevi ve Tem.Malz.Al.</t>
  </si>
  <si>
    <t>Dayanıklı Mal ve Malzeme Kiralaması Giderleri</t>
  </si>
  <si>
    <t>Taşıt Kiralaması Giderleri</t>
  </si>
  <si>
    <t>Avadanlık ve Yedek Parça Alımları</t>
  </si>
  <si>
    <t>Hacettepe Meslek Yüksekokulu</t>
  </si>
  <si>
    <t>Büro ve İşyeri Mal ve Malz. Alımları</t>
  </si>
  <si>
    <t>Büro ve İşyeri Makine Teçhizat Alımları</t>
  </si>
  <si>
    <t>Yurtiçi  Görev Yolluğu</t>
  </si>
  <si>
    <t>Baskı ve Cilt Giderleri</t>
  </si>
  <si>
    <t>Su Alımları</t>
  </si>
  <si>
    <t>Yakacak Alımları</t>
  </si>
  <si>
    <t>Elektrik Alımları</t>
  </si>
  <si>
    <t>Bahçe Malzemesi Alımları ile Yapım ve Bakım Giderleri</t>
  </si>
  <si>
    <t>Diğer  Tüketim Mal ve Malzeme Alımları</t>
  </si>
  <si>
    <t>Bilgiye Abonelik Giderleri</t>
  </si>
  <si>
    <t>Yolcu Taşıma Giderleri</t>
  </si>
  <si>
    <t>Diğer Hizmet Alım Giderleri</t>
  </si>
  <si>
    <t>Büro ve İşyeri Mal ve Malzeme Alımları</t>
  </si>
  <si>
    <t>Büro ve İşyeri Makine ve Teçhizat Alımları</t>
  </si>
  <si>
    <t>Diğer Dayanıklı Mal ve Malzeme Alımları</t>
  </si>
  <si>
    <t>Bala Meslek Yüksekokulu</t>
  </si>
  <si>
    <t>Diğer Yayın Alımları</t>
  </si>
  <si>
    <t>Ürgüp Meslek Yüksekokulu</t>
  </si>
  <si>
    <t>İletişim Fakültesi</t>
  </si>
  <si>
    <t>Büro Malzemesi Alımları</t>
  </si>
  <si>
    <t>Kamu Personeli Tedavi ve sağlık Malz. Gid.</t>
  </si>
  <si>
    <t>Araştırma ve Geliştirme Giderleri</t>
  </si>
  <si>
    <t>Yem Alımları</t>
  </si>
  <si>
    <t>Büro ve İşyeri Mak. Tech. Alımları</t>
  </si>
  <si>
    <t>Posta ve Telgraf Giderleri</t>
  </si>
  <si>
    <t>Yurtdışı Tedavi Yolluğu</t>
  </si>
  <si>
    <t>Yurtiçi Tedavi Yolluğu</t>
  </si>
  <si>
    <t>Giyecek Alımları (Kişisel kuşam ve donanım dahil)</t>
  </si>
  <si>
    <t>Tüketime Yönelik Mal ve Malz. Alımları</t>
  </si>
  <si>
    <t>Telefon Abonelik ve Kullanım Ücretleri</t>
  </si>
  <si>
    <t>Menkul Mal, Gayrimaddi Hak Alım, Bakım ve Onarım</t>
  </si>
  <si>
    <t>Makine Teçhizat Bakım ve Onarım Giderleri</t>
  </si>
  <si>
    <t>Temsil ve Tanıtma Giderleri</t>
  </si>
  <si>
    <t>Temsil, Ağırlama, Tören, Fuar, Organizasyon Giderleri</t>
  </si>
  <si>
    <t>Labaratuvar Malz. İle Kimyevi ve Temrinlik Malz. Alımları</t>
  </si>
  <si>
    <t>Hukuk Fakültesi</t>
  </si>
  <si>
    <t>Diğer Dayanaklı Mal Malzeme Alımları</t>
  </si>
  <si>
    <t>Diğer Tüketim Mal ve Malzeme Alımları</t>
  </si>
  <si>
    <t>Spor Malzemesi Alımları</t>
  </si>
  <si>
    <t>Laboratuar Malzemesi Alımı</t>
  </si>
  <si>
    <t>Büro ve İşyeri Mak.Teçhizat Alımları</t>
  </si>
  <si>
    <t>Diğer Kırtasiye ve Büro Malz.Alımları</t>
  </si>
  <si>
    <t>Bahçe Malz.Alım.ile Yapım ve Bakım Giderleri</t>
  </si>
  <si>
    <t>Diğer Giyim Kuşam Alımları</t>
  </si>
  <si>
    <r>
      <t xml:space="preserve">2 0 0 9   M A L İ   Y I L I   </t>
    </r>
    <r>
      <rPr>
        <sz val="13.5"/>
        <color indexed="10"/>
        <rFont val="MS Serif"/>
        <family val="1"/>
      </rPr>
      <t>B E Y T E P E</t>
    </r>
    <r>
      <rPr>
        <sz val="13.5"/>
        <color indexed="12"/>
        <rFont val="MS Serif"/>
        <family val="1"/>
      </rPr>
      <t xml:space="preserve">   K A M P U S Ü   H A R C A M A   D U R U M U</t>
    </r>
  </si>
  <si>
    <r>
      <t xml:space="preserve">2009 YILI </t>
    </r>
    <r>
      <rPr>
        <b/>
        <sz val="8"/>
        <rFont val="Arial Tur"/>
        <family val="2"/>
      </rPr>
      <t xml:space="preserve">
BÜTÇE ÖDENEĞİ</t>
    </r>
  </si>
  <si>
    <t>2009 YILI
SERBEST ÖDENEK</t>
  </si>
  <si>
    <t>Diğer Tüketim Mal ve Malzemesi Alımları</t>
  </si>
  <si>
    <t>+</t>
  </si>
  <si>
    <t>Tefrişat Bakım ve Onarım Giderleri</t>
  </si>
  <si>
    <t>-</t>
  </si>
  <si>
    <t>Büro ve İşyeri Mal ve Malzeme Alım.</t>
  </si>
  <si>
    <t>Periyodik Yayın Alımları</t>
  </si>
  <si>
    <t>diğer tüketim mal malz.alım.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</si>
</sst>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0.00"/>
    <numFmt numFmtId="173" formatCode="0.E+00"/>
    <numFmt numFmtId="174" formatCode="00"/>
  </numFmts>
  <fonts count="63">
    <font>
      <sz val="10"/>
      <name val="Arial Tur"/>
      <family val="0"/>
    </font>
    <font>
      <sz val="8"/>
      <name val="Arial Tur"/>
      <family val="2"/>
    </font>
    <font>
      <b/>
      <sz val="8"/>
      <name val="Arial Tur"/>
      <family val="2"/>
    </font>
    <font>
      <b/>
      <sz val="8"/>
      <color indexed="10"/>
      <name val="Arial Tur"/>
      <family val="2"/>
    </font>
    <font>
      <b/>
      <sz val="8"/>
      <color indexed="62"/>
      <name val="Arial Tur"/>
      <family val="2"/>
    </font>
    <font>
      <b/>
      <sz val="11"/>
      <name val="Arial Tur"/>
      <family val="2"/>
    </font>
    <font>
      <b/>
      <sz val="12"/>
      <color indexed="10"/>
      <name val="Arial Tur"/>
      <family val="2"/>
    </font>
    <font>
      <b/>
      <sz val="10"/>
      <name val="Arial Tur"/>
      <family val="0"/>
    </font>
    <font>
      <b/>
      <sz val="11"/>
      <color indexed="10"/>
      <name val="Arial Tur"/>
      <family val="2"/>
    </font>
    <font>
      <b/>
      <sz val="8"/>
      <color indexed="14"/>
      <name val="Arial Narrow"/>
      <family val="2"/>
    </font>
    <font>
      <b/>
      <sz val="8"/>
      <color indexed="14"/>
      <name val="Arial Tur"/>
      <family val="0"/>
    </font>
    <font>
      <b/>
      <sz val="11"/>
      <color indexed="14"/>
      <name val="Arial Tur"/>
      <family val="0"/>
    </font>
    <font>
      <sz val="8"/>
      <color indexed="12"/>
      <name val="Arial Tur"/>
      <family val="2"/>
    </font>
    <font>
      <sz val="10"/>
      <color indexed="12"/>
      <name val="Arial Tur"/>
      <family val="2"/>
    </font>
    <font>
      <b/>
      <sz val="8"/>
      <color indexed="10"/>
      <name val="Arial Narrow"/>
      <family val="2"/>
    </font>
    <font>
      <b/>
      <sz val="11"/>
      <color indexed="62"/>
      <name val="Arial Tur"/>
      <family val="0"/>
    </font>
    <font>
      <b/>
      <sz val="8"/>
      <color indexed="62"/>
      <name val="Arial Narrow"/>
      <family val="2"/>
    </font>
    <font>
      <sz val="10"/>
      <color indexed="62"/>
      <name val="Arial Tur"/>
      <family val="0"/>
    </font>
    <font>
      <b/>
      <sz val="8"/>
      <color indexed="8"/>
      <name val="Arial Narrow"/>
      <family val="2"/>
    </font>
    <font>
      <b/>
      <sz val="8"/>
      <color indexed="8"/>
      <name val="Arial Tur"/>
      <family val="0"/>
    </font>
    <font>
      <b/>
      <sz val="11"/>
      <color indexed="8"/>
      <name val="Arial Tur"/>
      <family val="2"/>
    </font>
    <font>
      <sz val="10"/>
      <color indexed="8"/>
      <name val="Arial Tur"/>
      <family val="0"/>
    </font>
    <font>
      <b/>
      <sz val="10"/>
      <color indexed="62"/>
      <name val="MS Serif"/>
      <family val="1"/>
    </font>
    <font>
      <b/>
      <sz val="10"/>
      <color indexed="10"/>
      <name val="MS Serif"/>
      <family val="1"/>
    </font>
    <font>
      <b/>
      <sz val="10"/>
      <color indexed="14"/>
      <name val="MS Serif"/>
      <family val="1"/>
    </font>
    <font>
      <b/>
      <sz val="10"/>
      <name val="MS Serif"/>
      <family val="1"/>
    </font>
    <font>
      <b/>
      <sz val="10"/>
      <color indexed="12"/>
      <name val="MS Serif"/>
      <family val="1"/>
    </font>
    <font>
      <sz val="10"/>
      <name val="MS Serif"/>
      <family val="1"/>
    </font>
    <font>
      <sz val="10"/>
      <color indexed="62"/>
      <name val="MS Serif"/>
      <family val="1"/>
    </font>
    <font>
      <sz val="10"/>
      <color indexed="10"/>
      <name val="MS Serif"/>
      <family val="1"/>
    </font>
    <font>
      <sz val="10"/>
      <color indexed="14"/>
      <name val="MS Serif"/>
      <family val="1"/>
    </font>
    <font>
      <sz val="10"/>
      <color indexed="12"/>
      <name val="MS Serif"/>
      <family val="1"/>
    </font>
    <font>
      <sz val="10"/>
      <color indexed="8"/>
      <name val="MS Serif"/>
      <family val="1"/>
    </font>
    <font>
      <b/>
      <sz val="10"/>
      <color indexed="8"/>
      <name val="MS Serif"/>
      <family val="1"/>
    </font>
    <font>
      <b/>
      <i/>
      <sz val="8"/>
      <color indexed="12"/>
      <name val="MS Serif"/>
      <family val="1"/>
    </font>
    <font>
      <b/>
      <i/>
      <sz val="8"/>
      <color indexed="57"/>
      <name val="MS Serif"/>
      <family val="1"/>
    </font>
    <font>
      <i/>
      <sz val="8"/>
      <color indexed="57"/>
      <name val="MS Serif"/>
      <family val="1"/>
    </font>
    <font>
      <b/>
      <sz val="8"/>
      <color indexed="57"/>
      <name val="MS Serif"/>
      <family val="1"/>
    </font>
    <font>
      <sz val="11"/>
      <name val="MS Serif"/>
      <family val="1"/>
    </font>
    <font>
      <b/>
      <sz val="11"/>
      <name val="MS Serif"/>
      <family val="1"/>
    </font>
    <font>
      <b/>
      <sz val="10"/>
      <color indexed="18"/>
      <name val="MS Serif"/>
      <family val="1"/>
    </font>
    <font>
      <b/>
      <sz val="11"/>
      <color indexed="12"/>
      <name val="Arial Tur"/>
      <family val="2"/>
    </font>
    <font>
      <sz val="10"/>
      <color indexed="10"/>
      <name val="Arial Tur"/>
      <family val="0"/>
    </font>
    <font>
      <sz val="13.5"/>
      <color indexed="12"/>
      <name val="MS Serif"/>
      <family val="1"/>
    </font>
    <font>
      <sz val="13.5"/>
      <color indexed="10"/>
      <name val="MS Serif"/>
      <family val="1"/>
    </font>
    <font>
      <b/>
      <sz val="8"/>
      <name val="MS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16" borderId="5" applyNumberFormat="0" applyAlignment="0" applyProtection="0"/>
    <xf numFmtId="0" fontId="53" fillId="7" borderId="6" applyNumberFormat="0" applyAlignment="0" applyProtection="0"/>
    <xf numFmtId="0" fontId="55" fillId="16" borderId="6" applyNumberFormat="0" applyAlignment="0" applyProtection="0"/>
    <xf numFmtId="0" fontId="57" fillId="17" borderId="7" applyNumberFormat="0" applyAlignment="0" applyProtection="0"/>
    <xf numFmtId="0" fontId="50" fillId="4" borderId="0" applyNumberFormat="0" applyBorder="0" applyAlignment="0" applyProtection="0"/>
    <xf numFmtId="0" fontId="51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52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7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17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4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174" fontId="8" fillId="0" borderId="0" xfId="0" applyNumberFormat="1" applyFont="1" applyAlignment="1">
      <alignment horizontal="center"/>
    </xf>
    <xf numFmtId="174" fontId="15" fillId="0" borderId="0" xfId="0" applyNumberFormat="1" applyFont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4" fontId="4" fillId="0" borderId="12" xfId="0" applyNumberFormat="1" applyFont="1" applyBorder="1" applyAlignment="1">
      <alignment horizontal="center"/>
    </xf>
    <xf numFmtId="174" fontId="17" fillId="0" borderId="0" xfId="0" applyNumberFormat="1" applyFont="1" applyAlignment="1">
      <alignment/>
    </xf>
    <xf numFmtId="174" fontId="19" fillId="0" borderId="12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7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17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174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4" fontId="22" fillId="16" borderId="15" xfId="0" applyNumberFormat="1" applyFont="1" applyFill="1" applyBorder="1" applyAlignment="1">
      <alignment horizontal="center"/>
    </xf>
    <xf numFmtId="174" fontId="22" fillId="16" borderId="15" xfId="0" applyNumberFormat="1" applyFont="1" applyFill="1" applyBorder="1" applyAlignment="1" quotePrefix="1">
      <alignment horizontal="center"/>
    </xf>
    <xf numFmtId="3" fontId="26" fillId="16" borderId="16" xfId="0" applyNumberFormat="1" applyFont="1" applyFill="1" applyBorder="1" applyAlignment="1">
      <alignment/>
    </xf>
    <xf numFmtId="174" fontId="23" fillId="0" borderId="15" xfId="0" applyNumberFormat="1" applyFont="1" applyBorder="1" applyAlignment="1" quotePrefix="1">
      <alignment horizontal="center"/>
    </xf>
    <xf numFmtId="3" fontId="23" fillId="0" borderId="15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174" fontId="22" fillId="0" borderId="15" xfId="0" applyNumberFormat="1" applyFont="1" applyBorder="1" applyAlignment="1">
      <alignment horizontal="center"/>
    </xf>
    <xf numFmtId="174" fontId="22" fillId="0" borderId="15" xfId="0" applyNumberFormat="1" applyFont="1" applyBorder="1" applyAlignment="1" quotePrefix="1">
      <alignment horizontal="center"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16" xfId="0" applyNumberFormat="1" applyFont="1" applyBorder="1" applyAlignment="1">
      <alignment/>
    </xf>
    <xf numFmtId="0" fontId="27" fillId="0" borderId="16" xfId="0" applyFont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0" borderId="16" xfId="0" applyNumberFormat="1" applyFont="1" applyBorder="1" applyAlignment="1">
      <alignment/>
    </xf>
    <xf numFmtId="174" fontId="23" fillId="16" borderId="15" xfId="0" applyNumberFormat="1" applyFont="1" applyFill="1" applyBorder="1" applyAlignment="1" quotePrefix="1">
      <alignment horizontal="center"/>
    </xf>
    <xf numFmtId="3" fontId="23" fillId="16" borderId="15" xfId="0" applyNumberFormat="1" applyFont="1" applyFill="1" applyBorder="1" applyAlignment="1">
      <alignment horizontal="center"/>
    </xf>
    <xf numFmtId="0" fontId="23" fillId="16" borderId="15" xfId="0" applyFont="1" applyFill="1" applyBorder="1" applyAlignment="1">
      <alignment horizontal="center"/>
    </xf>
    <xf numFmtId="0" fontId="24" fillId="16" borderId="15" xfId="0" applyFont="1" applyFill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174" fontId="23" fillId="16" borderId="15" xfId="0" applyNumberFormat="1" applyFont="1" applyFill="1" applyBorder="1" applyAlignment="1">
      <alignment horizontal="center"/>
    </xf>
    <xf numFmtId="174" fontId="23" fillId="0" borderId="15" xfId="0" applyNumberFormat="1" applyFont="1" applyBorder="1" applyAlignment="1">
      <alignment horizontal="center"/>
    </xf>
    <xf numFmtId="3" fontId="25" fillId="0" borderId="16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174" fontId="28" fillId="0" borderId="15" xfId="0" applyNumberFormat="1" applyFont="1" applyBorder="1" applyAlignment="1">
      <alignment horizontal="center"/>
    </xf>
    <xf numFmtId="174" fontId="28" fillId="0" borderId="15" xfId="0" applyNumberFormat="1" applyFont="1" applyBorder="1" applyAlignment="1" quotePrefix="1">
      <alignment horizontal="center"/>
    </xf>
    <xf numFmtId="174" fontId="29" fillId="0" borderId="15" xfId="0" applyNumberFormat="1" applyFont="1" applyBorder="1" applyAlignment="1" quotePrefix="1">
      <alignment horizontal="center"/>
    </xf>
    <xf numFmtId="3" fontId="29" fillId="0" borderId="15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/>
    </xf>
    <xf numFmtId="0" fontId="32" fillId="16" borderId="15" xfId="0" applyFont="1" applyFill="1" applyBorder="1" applyAlignment="1">
      <alignment/>
    </xf>
    <xf numFmtId="0" fontId="32" fillId="0" borderId="15" xfId="0" applyFont="1" applyBorder="1" applyAlignment="1">
      <alignment/>
    </xf>
    <xf numFmtId="0" fontId="32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174" fontId="33" fillId="16" borderId="15" xfId="0" applyNumberFormat="1" applyFont="1" applyFill="1" applyBorder="1" applyAlignment="1">
      <alignment horizontal="center"/>
    </xf>
    <xf numFmtId="0" fontId="33" fillId="16" borderId="15" xfId="0" applyFont="1" applyFill="1" applyBorder="1" applyAlignment="1">
      <alignment horizontal="center"/>
    </xf>
    <xf numFmtId="174" fontId="33" fillId="0" borderId="15" xfId="0" applyNumberFormat="1" applyFont="1" applyBorder="1" applyAlignment="1">
      <alignment horizontal="center"/>
    </xf>
    <xf numFmtId="174" fontId="33" fillId="0" borderId="15" xfId="0" applyNumberFormat="1" applyFont="1" applyBorder="1" applyAlignment="1" quotePrefix="1">
      <alignment horizontal="center"/>
    </xf>
    <xf numFmtId="0" fontId="33" fillId="0" borderId="17" xfId="0" applyFont="1" applyBorder="1" applyAlignment="1">
      <alignment horizontal="center"/>
    </xf>
    <xf numFmtId="174" fontId="33" fillId="0" borderId="15" xfId="48" applyNumberFormat="1" applyFont="1" applyBorder="1" applyAlignment="1">
      <alignment horizontal="center" vertical="center"/>
      <protection/>
    </xf>
    <xf numFmtId="174" fontId="22" fillId="16" borderId="18" xfId="0" applyNumberFormat="1" applyFont="1" applyFill="1" applyBorder="1" applyAlignment="1">
      <alignment horizontal="center"/>
    </xf>
    <xf numFmtId="174" fontId="22" fillId="16" borderId="18" xfId="0" applyNumberFormat="1" applyFont="1" applyFill="1" applyBorder="1" applyAlignment="1" quotePrefix="1">
      <alignment horizontal="center"/>
    </xf>
    <xf numFmtId="174" fontId="23" fillId="16" borderId="18" xfId="0" applyNumberFormat="1" applyFont="1" applyFill="1" applyBorder="1" applyAlignment="1" quotePrefix="1">
      <alignment horizontal="center"/>
    </xf>
    <xf numFmtId="3" fontId="23" fillId="16" borderId="18" xfId="0" applyNumberFormat="1" applyFont="1" applyFill="1" applyBorder="1" applyAlignment="1">
      <alignment horizontal="center"/>
    </xf>
    <xf numFmtId="0" fontId="23" fillId="16" borderId="18" xfId="0" applyFont="1" applyFill="1" applyBorder="1" applyAlignment="1">
      <alignment horizontal="center"/>
    </xf>
    <xf numFmtId="0" fontId="24" fillId="16" borderId="18" xfId="0" applyFont="1" applyFill="1" applyBorder="1" applyAlignment="1">
      <alignment horizontal="center"/>
    </xf>
    <xf numFmtId="174" fontId="33" fillId="16" borderId="18" xfId="0" applyNumberFormat="1" applyFont="1" applyFill="1" applyBorder="1" applyAlignment="1">
      <alignment horizontal="center"/>
    </xf>
    <xf numFmtId="0" fontId="33" fillId="16" borderId="18" xfId="0" applyFont="1" applyFill="1" applyBorder="1" applyAlignment="1">
      <alignment horizontal="center"/>
    </xf>
    <xf numFmtId="0" fontId="32" fillId="16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174" fontId="4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7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174" fontId="32" fillId="0" borderId="15" xfId="0" applyNumberFormat="1" applyFont="1" applyBorder="1" applyAlignment="1">
      <alignment horizontal="center"/>
    </xf>
    <xf numFmtId="174" fontId="32" fillId="0" borderId="15" xfId="0" applyNumberFormat="1" applyFont="1" applyBorder="1" applyAlignment="1" quotePrefix="1">
      <alignment horizontal="center"/>
    </xf>
    <xf numFmtId="0" fontId="32" fillId="0" borderId="17" xfId="0" applyFont="1" applyBorder="1" applyAlignment="1">
      <alignment horizontal="center"/>
    </xf>
    <xf numFmtId="174" fontId="32" fillId="0" borderId="15" xfId="48" applyNumberFormat="1" applyFont="1" applyBorder="1" applyAlignment="1">
      <alignment horizontal="center" vertical="center"/>
      <protection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/>
    </xf>
    <xf numFmtId="4" fontId="26" fillId="0" borderId="16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4" fontId="31" fillId="0" borderId="16" xfId="0" applyNumberFormat="1" applyFont="1" applyBorder="1" applyAlignment="1">
      <alignment/>
    </xf>
    <xf numFmtId="4" fontId="34" fillId="0" borderId="16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4" fontId="27" fillId="0" borderId="16" xfId="0" applyNumberFormat="1" applyFont="1" applyBorder="1" applyAlignment="1">
      <alignment/>
    </xf>
    <xf numFmtId="4" fontId="22" fillId="0" borderId="16" xfId="0" applyNumberFormat="1" applyFont="1" applyBorder="1" applyAlignment="1">
      <alignment/>
    </xf>
    <xf numFmtId="4" fontId="35" fillId="0" borderId="16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27" fillId="0" borderId="16" xfId="0" applyNumberFormat="1" applyFont="1" applyBorder="1" applyAlignment="1">
      <alignment horizontal="right"/>
    </xf>
    <xf numFmtId="4" fontId="28" fillId="0" borderId="16" xfId="0" applyNumberFormat="1" applyFont="1" applyBorder="1" applyAlignment="1">
      <alignment/>
    </xf>
    <xf numFmtId="4" fontId="29" fillId="0" borderId="16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4" fontId="31" fillId="0" borderId="17" xfId="0" applyNumberFormat="1" applyFont="1" applyBorder="1" applyAlignment="1">
      <alignment/>
    </xf>
    <xf numFmtId="4" fontId="27" fillId="0" borderId="16" xfId="0" applyNumberFormat="1" applyFont="1" applyBorder="1" applyAlignment="1">
      <alignment vertical="center"/>
    </xf>
    <xf numFmtId="4" fontId="25" fillId="0" borderId="16" xfId="0" applyNumberFormat="1" applyFont="1" applyBorder="1" applyAlignment="1">
      <alignment horizontal="right"/>
    </xf>
    <xf numFmtId="4" fontId="26" fillId="0" borderId="17" xfId="0" applyNumberFormat="1" applyFont="1" applyBorder="1" applyAlignment="1">
      <alignment/>
    </xf>
    <xf numFmtId="4" fontId="37" fillId="0" borderId="16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174" fontId="2" fillId="0" borderId="0" xfId="0" applyNumberFormat="1" applyFont="1" applyAlignment="1">
      <alignment/>
    </xf>
    <xf numFmtId="174" fontId="19" fillId="0" borderId="11" xfId="0" applyNumberFormat="1" applyFont="1" applyBorder="1" applyAlignment="1">
      <alignment horizontal="center"/>
    </xf>
    <xf numFmtId="174" fontId="19" fillId="0" borderId="10" xfId="0" applyNumberFormat="1" applyFont="1" applyBorder="1" applyAlignment="1">
      <alignment/>
    </xf>
    <xf numFmtId="174" fontId="32" fillId="16" borderId="18" xfId="0" applyNumberFormat="1" applyFont="1" applyFill="1" applyBorder="1" applyAlignment="1">
      <alignment/>
    </xf>
    <xf numFmtId="174" fontId="32" fillId="0" borderId="15" xfId="0" applyNumberFormat="1" applyFont="1" applyBorder="1" applyAlignment="1">
      <alignment/>
    </xf>
    <xf numFmtId="174" fontId="32" fillId="0" borderId="20" xfId="0" applyNumberFormat="1" applyFont="1" applyBorder="1" applyAlignment="1" quotePrefix="1">
      <alignment horizontal="center"/>
    </xf>
    <xf numFmtId="174" fontId="33" fillId="0" borderId="20" xfId="0" applyNumberFormat="1" applyFont="1" applyBorder="1" applyAlignment="1">
      <alignment horizontal="center"/>
    </xf>
    <xf numFmtId="174" fontId="33" fillId="0" borderId="0" xfId="0" applyNumberFormat="1" applyFont="1" applyBorder="1" applyAlignment="1">
      <alignment/>
    </xf>
    <xf numFmtId="174" fontId="32" fillId="16" borderId="15" xfId="0" applyNumberFormat="1" applyFont="1" applyFill="1" applyBorder="1" applyAlignment="1">
      <alignment/>
    </xf>
    <xf numFmtId="174" fontId="33" fillId="0" borderId="16" xfId="0" applyNumberFormat="1" applyFont="1" applyBorder="1" applyAlignment="1">
      <alignment horizontal="center"/>
    </xf>
    <xf numFmtId="174" fontId="21" fillId="0" borderId="0" xfId="0" applyNumberFormat="1" applyFont="1" applyAlignment="1">
      <alignment/>
    </xf>
    <xf numFmtId="174" fontId="29" fillId="0" borderId="15" xfId="0" applyNumberFormat="1" applyFont="1" applyBorder="1" applyAlignment="1">
      <alignment horizontal="center"/>
    </xf>
    <xf numFmtId="174" fontId="27" fillId="0" borderId="15" xfId="0" applyNumberFormat="1" applyFont="1" applyBorder="1" applyAlignment="1" quotePrefix="1">
      <alignment horizontal="center"/>
    </xf>
    <xf numFmtId="0" fontId="27" fillId="0" borderId="15" xfId="0" applyFont="1" applyBorder="1" applyAlignment="1">
      <alignment horizontal="center"/>
    </xf>
    <xf numFmtId="174" fontId="27" fillId="0" borderId="20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172" fontId="35" fillId="0" borderId="16" xfId="0" applyNumberFormat="1" applyFont="1" applyBorder="1" applyAlignment="1">
      <alignment/>
    </xf>
    <xf numFmtId="172" fontId="36" fillId="0" borderId="16" xfId="0" applyNumberFormat="1" applyFont="1" applyBorder="1" applyAlignment="1">
      <alignment/>
    </xf>
    <xf numFmtId="172" fontId="34" fillId="0" borderId="16" xfId="0" applyNumberFormat="1" applyFont="1" applyBorder="1" applyAlignment="1">
      <alignment/>
    </xf>
    <xf numFmtId="4" fontId="40" fillId="0" borderId="16" xfId="0" applyNumberFormat="1" applyFont="1" applyBorder="1" applyAlignment="1">
      <alignment/>
    </xf>
    <xf numFmtId="174" fontId="32" fillId="0" borderId="0" xfId="0" applyNumberFormat="1" applyFont="1" applyBorder="1" applyAlignment="1" quotePrefix="1">
      <alignment horizontal="center"/>
    </xf>
    <xf numFmtId="174" fontId="32" fillId="0" borderId="20" xfId="0" applyNumberFormat="1" applyFont="1" applyBorder="1" applyAlignment="1">
      <alignment horizontal="center"/>
    </xf>
    <xf numFmtId="4" fontId="25" fillId="0" borderId="16" xfId="0" applyNumberFormat="1" applyFont="1" applyBorder="1" applyAlignment="1">
      <alignment horizontal="center"/>
    </xf>
    <xf numFmtId="4" fontId="27" fillId="0" borderId="16" xfId="0" applyNumberFormat="1" applyFont="1" applyBorder="1" applyAlignment="1">
      <alignment horizontal="center"/>
    </xf>
    <xf numFmtId="3" fontId="27" fillId="0" borderId="16" xfId="0" applyNumberFormat="1" applyFont="1" applyBorder="1" applyAlignment="1" quotePrefix="1">
      <alignment horizontal="center"/>
    </xf>
    <xf numFmtId="3" fontId="25" fillId="0" borderId="16" xfId="0" applyNumberFormat="1" applyFont="1" applyBorder="1" applyAlignment="1" quotePrefix="1">
      <alignment horizontal="center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27" fillId="0" borderId="16" xfId="0" applyNumberFormat="1" applyFont="1" applyBorder="1" applyAlignment="1">
      <alignment horizontal="center" wrapText="1"/>
    </xf>
    <xf numFmtId="4" fontId="27" fillId="0" borderId="16" xfId="0" applyNumberFormat="1" applyFont="1" applyBorder="1" applyAlignment="1" quotePrefix="1">
      <alignment horizontal="center"/>
    </xf>
    <xf numFmtId="4" fontId="38" fillId="0" borderId="16" xfId="0" applyNumberFormat="1" applyFont="1" applyBorder="1" applyAlignment="1" quotePrefix="1">
      <alignment horizontal="center"/>
    </xf>
    <xf numFmtId="4" fontId="25" fillId="0" borderId="16" xfId="0" applyNumberFormat="1" applyFont="1" applyBorder="1" applyAlignment="1" quotePrefix="1">
      <alignment horizontal="center"/>
    </xf>
    <xf numFmtId="4" fontId="1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" fontId="29" fillId="0" borderId="16" xfId="0" applyNumberFormat="1" applyFont="1" applyBorder="1" applyAlignment="1" applyProtection="1">
      <alignment/>
      <protection/>
    </xf>
    <xf numFmtId="174" fontId="28" fillId="0" borderId="18" xfId="0" applyNumberFormat="1" applyFont="1" applyBorder="1" applyAlignment="1">
      <alignment horizontal="center"/>
    </xf>
    <xf numFmtId="4" fontId="25" fillId="0" borderId="16" xfId="0" applyNumberFormat="1" applyFont="1" applyBorder="1" applyAlignment="1">
      <alignment horizontal="right" wrapText="1"/>
    </xf>
    <xf numFmtId="0" fontId="33" fillId="0" borderId="15" xfId="0" applyFont="1" applyBorder="1" applyAlignment="1">
      <alignment/>
    </xf>
    <xf numFmtId="174" fontId="33" fillId="0" borderId="15" xfId="0" applyNumberFormat="1" applyFont="1" applyBorder="1" applyAlignment="1">
      <alignment/>
    </xf>
    <xf numFmtId="0" fontId="45" fillId="0" borderId="0" xfId="0" applyFont="1" applyAlignment="1">
      <alignment/>
    </xf>
    <xf numFmtId="4" fontId="25" fillId="0" borderId="0" xfId="0" applyNumberFormat="1" applyFont="1" applyAlignment="1">
      <alignment/>
    </xf>
    <xf numFmtId="4" fontId="25" fillId="0" borderId="0" xfId="0" applyNumberFormat="1" applyFont="1" applyAlignment="1">
      <alignment horizontal="center"/>
    </xf>
    <xf numFmtId="4" fontId="40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27" fillId="0" borderId="16" xfId="0" applyNumberFormat="1" applyFont="1" applyBorder="1" applyAlignment="1">
      <alignment horizontal="center"/>
    </xf>
    <xf numFmtId="4" fontId="27" fillId="0" borderId="16" xfId="0" applyNumberFormat="1" applyFont="1" applyBorder="1" applyAlignment="1">
      <alignment/>
    </xf>
    <xf numFmtId="4" fontId="27" fillId="0" borderId="0" xfId="0" applyNumberFormat="1" applyFont="1" applyBorder="1" applyAlignment="1" quotePrefix="1">
      <alignment/>
    </xf>
    <xf numFmtId="4" fontId="38" fillId="0" borderId="16" xfId="0" applyNumberFormat="1" applyFont="1" applyBorder="1" applyAlignment="1">
      <alignment horizontal="center"/>
    </xf>
    <xf numFmtId="4" fontId="27" fillId="0" borderId="0" xfId="0" applyNumberFormat="1" applyFont="1" applyBorder="1" applyAlignment="1">
      <alignment horizontal="center"/>
    </xf>
    <xf numFmtId="4" fontId="28" fillId="0" borderId="0" xfId="0" applyNumberFormat="1" applyFont="1" applyBorder="1" applyAlignment="1">
      <alignment/>
    </xf>
    <xf numFmtId="172" fontId="36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74" fontId="32" fillId="0" borderId="0" xfId="0" applyNumberFormat="1" applyFont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27" fillId="0" borderId="16" xfId="0" applyNumberFormat="1" applyFont="1" applyBorder="1" applyAlignment="1">
      <alignment horizontal="left"/>
    </xf>
    <xf numFmtId="4" fontId="27" fillId="0" borderId="0" xfId="0" applyNumberFormat="1" applyFont="1" applyBorder="1" applyAlignment="1">
      <alignment horizontal="right"/>
    </xf>
    <xf numFmtId="4" fontId="28" fillId="0" borderId="16" xfId="0" applyNumberFormat="1" applyFont="1" applyBorder="1" applyAlignment="1">
      <alignment horizontal="right"/>
    </xf>
    <xf numFmtId="172" fontId="36" fillId="0" borderId="16" xfId="0" applyNumberFormat="1" applyFont="1" applyBorder="1" applyAlignment="1">
      <alignment horizontal="right"/>
    </xf>
    <xf numFmtId="4" fontId="29" fillId="0" borderId="16" xfId="0" applyNumberFormat="1" applyFont="1" applyBorder="1" applyAlignment="1">
      <alignment horizontal="right"/>
    </xf>
    <xf numFmtId="4" fontId="29" fillId="0" borderId="0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4" fontId="39" fillId="0" borderId="16" xfId="0" applyNumberFormat="1" applyFont="1" applyBorder="1" applyAlignment="1">
      <alignment horizontal="center"/>
    </xf>
    <xf numFmtId="4" fontId="27" fillId="0" borderId="16" xfId="0" applyNumberFormat="1" applyFont="1" applyBorder="1" applyAlignment="1">
      <alignment horizontal="right" wrapText="1"/>
    </xf>
    <xf numFmtId="4" fontId="2" fillId="24" borderId="12" xfId="0" applyNumberFormat="1" applyFont="1" applyFill="1" applyBorder="1" applyAlignment="1">
      <alignment horizontal="center" vertical="center" wrapText="1"/>
    </xf>
    <xf numFmtId="4" fontId="2" fillId="24" borderId="12" xfId="0" applyNumberFormat="1" applyFont="1" applyFill="1" applyBorder="1" applyAlignment="1">
      <alignment horizontal="center" vertical="center"/>
    </xf>
    <xf numFmtId="0" fontId="43" fillId="19" borderId="21" xfId="0" applyFont="1" applyFill="1" applyBorder="1" applyAlignment="1">
      <alignment horizontal="center" vertical="center"/>
    </xf>
    <xf numFmtId="0" fontId="43" fillId="19" borderId="22" xfId="0" applyFont="1" applyFill="1" applyBorder="1" applyAlignment="1">
      <alignment horizontal="center" vertical="center"/>
    </xf>
    <xf numFmtId="0" fontId="43" fillId="19" borderId="23" xfId="0" applyFont="1" applyFill="1" applyBorder="1" applyAlignment="1">
      <alignment horizontal="center" vertical="center"/>
    </xf>
    <xf numFmtId="4" fontId="3" fillId="24" borderId="24" xfId="0" applyNumberFormat="1" applyFont="1" applyFill="1" applyBorder="1" applyAlignment="1">
      <alignment horizontal="center" vertical="center" wrapText="1"/>
    </xf>
    <xf numFmtId="4" fontId="3" fillId="24" borderId="25" xfId="0" applyNumberFormat="1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14" fontId="41" fillId="0" borderId="0" xfId="0" applyNumberFormat="1" applyFont="1" applyAlignment="1">
      <alignment horizontal="left"/>
    </xf>
    <xf numFmtId="4" fontId="2" fillId="24" borderId="0" xfId="0" applyNumberFormat="1" applyFont="1" applyFill="1" applyBorder="1" applyAlignment="1">
      <alignment horizontal="center" vertical="center" wrapText="1"/>
    </xf>
    <xf numFmtId="4" fontId="2" fillId="24" borderId="29" xfId="0" applyNumberFormat="1" applyFont="1" applyFill="1" applyBorder="1" applyAlignment="1">
      <alignment horizontal="center" vertical="center" wrapText="1"/>
    </xf>
    <xf numFmtId="4" fontId="2" fillId="24" borderId="30" xfId="0" applyNumberFormat="1" applyFont="1" applyFill="1" applyBorder="1" applyAlignment="1">
      <alignment horizontal="center" vertical="center" wrapText="1"/>
    </xf>
    <xf numFmtId="4" fontId="2" fillId="24" borderId="31" xfId="0" applyNumberFormat="1" applyFont="1" applyFill="1" applyBorder="1" applyAlignment="1">
      <alignment horizontal="center" vertical="center" wrapText="1"/>
    </xf>
    <xf numFmtId="4" fontId="2" fillId="24" borderId="32" xfId="0" applyNumberFormat="1" applyFont="1" applyFill="1" applyBorder="1" applyAlignment="1">
      <alignment horizontal="center" vertical="center" wrapText="1"/>
    </xf>
    <xf numFmtId="174" fontId="16" fillId="0" borderId="26" xfId="0" applyNumberFormat="1" applyFont="1" applyBorder="1" applyAlignment="1">
      <alignment horizontal="center" wrapText="1"/>
    </xf>
    <xf numFmtId="174" fontId="16" fillId="0" borderId="27" xfId="0" applyNumberFormat="1" applyFont="1" applyBorder="1" applyAlignment="1">
      <alignment horizontal="center" wrapText="1"/>
    </xf>
    <xf numFmtId="174" fontId="16" fillId="0" borderId="28" xfId="0" applyNumberFormat="1" applyFont="1" applyBorder="1" applyAlignment="1">
      <alignment horizont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TMVE_SIF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0086975" y="0"/>
          <a:ext cx="1219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2582525" y="0"/>
          <a:ext cx="1143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393507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534477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" name="Rectangle 7"/>
        <xdr:cNvSpPr>
          <a:spLocks/>
        </xdr:cNvSpPr>
      </xdr:nvSpPr>
      <xdr:spPr>
        <a:xfrm>
          <a:off x="16754475" y="0"/>
          <a:ext cx="1276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162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162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8162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8162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0" name="Rectangle 15"/>
        <xdr:cNvSpPr>
          <a:spLocks/>
        </xdr:cNvSpPr>
      </xdr:nvSpPr>
      <xdr:spPr>
        <a:xfrm>
          <a:off x="11306175" y="0"/>
          <a:ext cx="2419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1" name="Rectangle 16"/>
        <xdr:cNvSpPr>
          <a:spLocks/>
        </xdr:cNvSpPr>
      </xdr:nvSpPr>
      <xdr:spPr>
        <a:xfrm>
          <a:off x="1393507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2" name="Rectangle 17"/>
        <xdr:cNvSpPr>
          <a:spLocks/>
        </xdr:cNvSpPr>
      </xdr:nvSpPr>
      <xdr:spPr>
        <a:xfrm>
          <a:off x="1534477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3" name="Rectangle 18"/>
        <xdr:cNvSpPr>
          <a:spLocks/>
        </xdr:cNvSpPr>
      </xdr:nvSpPr>
      <xdr:spPr>
        <a:xfrm>
          <a:off x="16754475" y="0"/>
          <a:ext cx="1276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" name="Rectangle 19"/>
        <xdr:cNvSpPr>
          <a:spLocks/>
        </xdr:cNvSpPr>
      </xdr:nvSpPr>
      <xdr:spPr>
        <a:xfrm>
          <a:off x="18240375" y="0"/>
          <a:ext cx="1247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5" name="Rectangle 20"/>
        <xdr:cNvSpPr>
          <a:spLocks/>
        </xdr:cNvSpPr>
      </xdr:nvSpPr>
      <xdr:spPr>
        <a:xfrm>
          <a:off x="98012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6" name="Rectangle 21"/>
        <xdr:cNvSpPr>
          <a:spLocks/>
        </xdr:cNvSpPr>
      </xdr:nvSpPr>
      <xdr:spPr>
        <a:xfrm>
          <a:off x="98012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" name="Rectangle 23"/>
        <xdr:cNvSpPr>
          <a:spLocks/>
        </xdr:cNvSpPr>
      </xdr:nvSpPr>
      <xdr:spPr>
        <a:xfrm>
          <a:off x="98012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" name="Rectangle 24"/>
        <xdr:cNvSpPr>
          <a:spLocks/>
        </xdr:cNvSpPr>
      </xdr:nvSpPr>
      <xdr:spPr>
        <a:xfrm>
          <a:off x="98012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9525</xdr:colOff>
      <xdr:row>4</xdr:row>
      <xdr:rowOff>190500</xdr:rowOff>
    </xdr:to>
    <xdr:sp>
      <xdr:nvSpPr>
        <xdr:cNvPr id="19" name="Rectangle 27"/>
        <xdr:cNvSpPr>
          <a:spLocks/>
        </xdr:cNvSpPr>
      </xdr:nvSpPr>
      <xdr:spPr>
        <a:xfrm>
          <a:off x="9801225" y="781050"/>
          <a:ext cx="13049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5</xdr:row>
      <xdr:rowOff>0</xdr:rowOff>
    </xdr:to>
    <xdr:sp>
      <xdr:nvSpPr>
        <xdr:cNvPr id="20" name="Rectangle 29"/>
        <xdr:cNvSpPr>
          <a:spLocks/>
        </xdr:cNvSpPr>
      </xdr:nvSpPr>
      <xdr:spPr>
        <a:xfrm>
          <a:off x="13935075" y="781050"/>
          <a:ext cx="1200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28</xdr:col>
      <xdr:colOff>0</xdr:colOff>
      <xdr:row>4</xdr:row>
      <xdr:rowOff>190500</xdr:rowOff>
    </xdr:to>
    <xdr:sp>
      <xdr:nvSpPr>
        <xdr:cNvPr id="21" name="Rectangle 30"/>
        <xdr:cNvSpPr>
          <a:spLocks/>
        </xdr:cNvSpPr>
      </xdr:nvSpPr>
      <xdr:spPr>
        <a:xfrm>
          <a:off x="15344775" y="781050"/>
          <a:ext cx="12001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30</xdr:col>
      <xdr:colOff>0</xdr:colOff>
      <xdr:row>5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16754475" y="781050"/>
          <a:ext cx="12763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30</xdr:col>
      <xdr:colOff>180975</xdr:colOff>
      <xdr:row>3</xdr:row>
      <xdr:rowOff>0</xdr:rowOff>
    </xdr:from>
    <xdr:to>
      <xdr:col>31</xdr:col>
      <xdr:colOff>1238250</xdr:colOff>
      <xdr:row>5</xdr:row>
      <xdr:rowOff>0</xdr:rowOff>
    </xdr:to>
    <xdr:sp>
      <xdr:nvSpPr>
        <xdr:cNvPr id="23" name="Rectangle 32"/>
        <xdr:cNvSpPr>
          <a:spLocks/>
        </xdr:cNvSpPr>
      </xdr:nvSpPr>
      <xdr:spPr>
        <a:xfrm>
          <a:off x="18211800" y="781050"/>
          <a:ext cx="12668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24" name="Rectangle 33"/>
        <xdr:cNvSpPr>
          <a:spLocks/>
        </xdr:cNvSpPr>
      </xdr:nvSpPr>
      <xdr:spPr>
        <a:xfrm>
          <a:off x="98012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25" name="Rectangle 34"/>
        <xdr:cNvSpPr>
          <a:spLocks/>
        </xdr:cNvSpPr>
      </xdr:nvSpPr>
      <xdr:spPr>
        <a:xfrm>
          <a:off x="98012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26" name="Rectangle 36"/>
        <xdr:cNvSpPr>
          <a:spLocks/>
        </xdr:cNvSpPr>
      </xdr:nvSpPr>
      <xdr:spPr>
        <a:xfrm>
          <a:off x="98012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27" name="Rectangle 37"/>
        <xdr:cNvSpPr>
          <a:spLocks/>
        </xdr:cNvSpPr>
      </xdr:nvSpPr>
      <xdr:spPr>
        <a:xfrm>
          <a:off x="98012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3438525</xdr:colOff>
      <xdr:row>5</xdr:row>
      <xdr:rowOff>0</xdr:rowOff>
    </xdr:to>
    <xdr:sp>
      <xdr:nvSpPr>
        <xdr:cNvPr id="28" name="Rectangle 38"/>
        <xdr:cNvSpPr>
          <a:spLocks/>
        </xdr:cNvSpPr>
      </xdr:nvSpPr>
      <xdr:spPr>
        <a:xfrm>
          <a:off x="4505325" y="781050"/>
          <a:ext cx="34385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57"/>
  <sheetViews>
    <sheetView tabSelected="1" zoomScale="90" zoomScaleNormal="90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1.25" style="0" customWidth="1"/>
    <col min="2" max="6" width="4.25390625" style="8" customWidth="1"/>
    <col min="7" max="10" width="4.25390625" style="0" customWidth="1"/>
    <col min="11" max="11" width="4.25390625" style="13" customWidth="1"/>
    <col min="12" max="12" width="4.25390625" style="10" customWidth="1"/>
    <col min="13" max="13" width="4.25390625" style="0" customWidth="1"/>
    <col min="14" max="14" width="4.25390625" style="8" customWidth="1"/>
    <col min="15" max="15" width="2.625" style="50" customWidth="1"/>
    <col min="16" max="16" width="45.375" style="0" customWidth="1"/>
    <col min="17" max="17" width="2.625" style="0" customWidth="1"/>
    <col min="18" max="18" width="18.75390625" style="145" customWidth="1"/>
    <col min="19" max="19" width="2.75390625" style="146" customWidth="1"/>
    <col min="20" max="20" width="3.75390625" style="180" customWidth="1"/>
    <col min="21" max="21" width="13.25390625" style="146" customWidth="1"/>
    <col min="22" max="22" width="2.75390625" style="147" customWidth="1"/>
    <col min="23" max="23" width="16.75390625" style="146" customWidth="1"/>
    <col min="24" max="24" width="15.00390625" style="148" customWidth="1"/>
    <col min="25" max="25" width="2.75390625" style="147" customWidth="1"/>
    <col min="26" max="26" width="15.75390625" style="145" customWidth="1"/>
    <col min="27" max="27" width="2.75390625" style="149" customWidth="1"/>
    <col min="28" max="28" width="15.75390625" style="145" customWidth="1"/>
    <col min="29" max="29" width="2.75390625" style="147" customWidth="1"/>
    <col min="30" max="30" width="16.75390625" style="146" customWidth="1"/>
    <col min="31" max="31" width="2.75390625" style="147" customWidth="1"/>
    <col min="32" max="32" width="16.375" style="146" customWidth="1"/>
    <col min="33" max="33" width="2.25390625" style="0" customWidth="1"/>
  </cols>
  <sheetData>
    <row r="1" spans="1:33" ht="15.75" customHeight="1">
      <c r="A1" s="1"/>
      <c r="B1" s="45" t="s">
        <v>9</v>
      </c>
      <c r="C1" s="7"/>
      <c r="D1" s="7"/>
      <c r="E1" s="7" t="s">
        <v>10</v>
      </c>
      <c r="F1" s="228">
        <v>40178</v>
      </c>
      <c r="G1" s="228"/>
      <c r="H1" s="228"/>
      <c r="I1" s="228"/>
      <c r="J1" s="228"/>
      <c r="K1" s="228"/>
      <c r="O1" s="48"/>
      <c r="P1" s="1"/>
      <c r="Q1" s="1"/>
      <c r="R1" s="116"/>
      <c r="S1" s="117"/>
      <c r="T1" s="176"/>
      <c r="U1" s="117"/>
      <c r="V1" s="118"/>
      <c r="W1" s="117"/>
      <c r="X1" s="117"/>
      <c r="Y1" s="118"/>
      <c r="Z1" s="116"/>
      <c r="AA1" s="119"/>
      <c r="AB1" s="116"/>
      <c r="AC1" s="118"/>
      <c r="AD1" s="117"/>
      <c r="AE1" s="118"/>
      <c r="AF1" s="117"/>
      <c r="AG1" s="1"/>
    </row>
    <row r="2" spans="1:33" ht="30" customHeight="1">
      <c r="A2" s="2"/>
      <c r="B2" s="220" t="s">
        <v>112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2"/>
      <c r="AG2" s="1"/>
    </row>
    <row r="3" spans="1:33" ht="15.75" customHeight="1" thickBot="1">
      <c r="A3" s="1"/>
      <c r="B3" s="7"/>
      <c r="C3" s="7"/>
      <c r="D3" s="7"/>
      <c r="E3" s="7"/>
      <c r="F3" s="7"/>
      <c r="G3" s="1"/>
      <c r="H3" s="3"/>
      <c r="I3" s="3"/>
      <c r="J3" s="3"/>
      <c r="K3" s="11"/>
      <c r="L3" s="12"/>
      <c r="M3" s="3"/>
      <c r="N3" s="150"/>
      <c r="O3" s="49"/>
      <c r="P3" s="3"/>
      <c r="Q3" s="3"/>
      <c r="R3" s="116"/>
      <c r="S3" s="116"/>
      <c r="T3" s="177"/>
      <c r="U3" s="116"/>
      <c r="V3" s="119"/>
      <c r="W3" s="116"/>
      <c r="X3" s="116"/>
      <c r="Y3" s="119"/>
      <c r="Z3" s="116"/>
      <c r="AA3" s="119"/>
      <c r="AB3" s="116"/>
      <c r="AC3" s="119"/>
      <c r="AD3" s="116"/>
      <c r="AE3" s="119"/>
      <c r="AF3" s="120" t="s">
        <v>61</v>
      </c>
      <c r="AG3" s="1"/>
    </row>
    <row r="4" spans="1:33" ht="30" customHeight="1" thickBot="1" thickTop="1">
      <c r="A4" s="1"/>
      <c r="B4" s="234" t="s">
        <v>11</v>
      </c>
      <c r="C4" s="235"/>
      <c r="D4" s="235"/>
      <c r="E4" s="236"/>
      <c r="F4" s="225" t="s">
        <v>12</v>
      </c>
      <c r="G4" s="226"/>
      <c r="H4" s="226"/>
      <c r="I4" s="227"/>
      <c r="J4" s="44" t="s">
        <v>13</v>
      </c>
      <c r="K4" s="237" t="s">
        <v>25</v>
      </c>
      <c r="L4" s="238"/>
      <c r="M4" s="238"/>
      <c r="N4" s="238"/>
      <c r="O4" s="47"/>
      <c r="P4" s="239" t="s">
        <v>19</v>
      </c>
      <c r="Q4" s="4"/>
      <c r="R4" s="223" t="s">
        <v>113</v>
      </c>
      <c r="S4" s="121"/>
      <c r="T4" s="229" t="s">
        <v>1</v>
      </c>
      <c r="U4" s="229"/>
      <c r="V4" s="122"/>
      <c r="W4" s="230" t="s">
        <v>114</v>
      </c>
      <c r="X4" s="231"/>
      <c r="Y4" s="122"/>
      <c r="Z4" s="218" t="s">
        <v>2</v>
      </c>
      <c r="AA4" s="122"/>
      <c r="AB4" s="219" t="s">
        <v>3</v>
      </c>
      <c r="AC4" s="122"/>
      <c r="AD4" s="218" t="s">
        <v>4</v>
      </c>
      <c r="AE4" s="122"/>
      <c r="AF4" s="218" t="s">
        <v>5</v>
      </c>
      <c r="AG4" s="1"/>
    </row>
    <row r="5" spans="1:33" ht="15.75" customHeight="1" thickBot="1">
      <c r="A5" s="1"/>
      <c r="B5" s="31" t="s">
        <v>14</v>
      </c>
      <c r="C5" s="32" t="s">
        <v>15</v>
      </c>
      <c r="D5" s="33" t="s">
        <v>16</v>
      </c>
      <c r="E5" s="32" t="s">
        <v>17</v>
      </c>
      <c r="F5" s="25" t="s">
        <v>14</v>
      </c>
      <c r="G5" s="26" t="s">
        <v>15</v>
      </c>
      <c r="H5" s="27" t="s">
        <v>16</v>
      </c>
      <c r="I5" s="27" t="s">
        <v>17</v>
      </c>
      <c r="J5" s="18"/>
      <c r="K5" s="35" t="s">
        <v>14</v>
      </c>
      <c r="L5" s="36" t="s">
        <v>15</v>
      </c>
      <c r="M5" s="37" t="s">
        <v>16</v>
      </c>
      <c r="N5" s="151" t="s">
        <v>17</v>
      </c>
      <c r="O5" s="49"/>
      <c r="P5" s="239"/>
      <c r="Q5" s="3"/>
      <c r="R5" s="224"/>
      <c r="S5" s="116"/>
      <c r="T5" s="229"/>
      <c r="U5" s="229"/>
      <c r="V5" s="119"/>
      <c r="W5" s="232"/>
      <c r="X5" s="233"/>
      <c r="Y5" s="119"/>
      <c r="Z5" s="218"/>
      <c r="AA5" s="119"/>
      <c r="AB5" s="219"/>
      <c r="AC5" s="119"/>
      <c r="AD5" s="218"/>
      <c r="AE5" s="119"/>
      <c r="AF5" s="218"/>
      <c r="AG5" s="1"/>
    </row>
    <row r="6" spans="1:33" ht="15.75" customHeight="1">
      <c r="A6" s="104"/>
      <c r="B6" s="105"/>
      <c r="C6" s="105"/>
      <c r="D6" s="105"/>
      <c r="E6" s="105"/>
      <c r="F6" s="106"/>
      <c r="G6" s="107"/>
      <c r="H6" s="107"/>
      <c r="I6" s="107"/>
      <c r="J6" s="108"/>
      <c r="K6" s="109"/>
      <c r="L6" s="110"/>
      <c r="M6" s="111"/>
      <c r="N6" s="152"/>
      <c r="O6" s="46"/>
      <c r="P6" s="6"/>
      <c r="Q6" s="5"/>
      <c r="R6" s="123"/>
      <c r="S6" s="119"/>
      <c r="T6" s="178"/>
      <c r="U6" s="123"/>
      <c r="V6" s="119"/>
      <c r="W6" s="123"/>
      <c r="X6" s="123"/>
      <c r="Y6" s="119"/>
      <c r="Z6" s="123"/>
      <c r="AA6" s="119"/>
      <c r="AB6" s="123"/>
      <c r="AC6" s="119"/>
      <c r="AD6" s="123"/>
      <c r="AE6" s="119"/>
      <c r="AF6" s="123"/>
      <c r="AG6" s="1"/>
    </row>
    <row r="7" spans="1:33" s="21" customFormat="1" ht="15.75" customHeight="1">
      <c r="A7" s="20"/>
      <c r="B7" s="95">
        <v>38</v>
      </c>
      <c r="C7" s="95">
        <v>4</v>
      </c>
      <c r="D7" s="96">
        <v>2</v>
      </c>
      <c r="E7" s="95">
        <v>10</v>
      </c>
      <c r="F7" s="97">
        <v>1</v>
      </c>
      <c r="G7" s="98">
        <v>3</v>
      </c>
      <c r="H7" s="99">
        <v>9</v>
      </c>
      <c r="I7" s="99"/>
      <c r="J7" s="100">
        <v>2</v>
      </c>
      <c r="K7" s="101"/>
      <c r="L7" s="102"/>
      <c r="M7" s="103"/>
      <c r="N7" s="153"/>
      <c r="O7" s="74"/>
      <c r="P7" s="53" t="s">
        <v>42</v>
      </c>
      <c r="Q7" s="75"/>
      <c r="R7" s="124"/>
      <c r="S7" s="125"/>
      <c r="T7" s="179"/>
      <c r="U7" s="126"/>
      <c r="V7" s="125"/>
      <c r="W7" s="124"/>
      <c r="X7" s="127"/>
      <c r="Y7" s="125"/>
      <c r="Z7" s="124"/>
      <c r="AA7" s="125"/>
      <c r="AB7" s="124"/>
      <c r="AC7" s="125"/>
      <c r="AD7" s="124"/>
      <c r="AE7" s="125"/>
      <c r="AF7" s="124"/>
      <c r="AG7" s="20"/>
    </row>
    <row r="8" spans="1:33" ht="15.75" customHeight="1">
      <c r="A8" s="1"/>
      <c r="B8" s="58"/>
      <c r="C8" s="58"/>
      <c r="D8" s="59"/>
      <c r="E8" s="58"/>
      <c r="F8" s="54"/>
      <c r="G8" s="55"/>
      <c r="H8" s="56"/>
      <c r="I8" s="56"/>
      <c r="J8" s="57"/>
      <c r="K8" s="91">
        <v>3</v>
      </c>
      <c r="L8" s="88">
        <v>2</v>
      </c>
      <c r="M8" s="86"/>
      <c r="N8" s="154"/>
      <c r="O8" s="60"/>
      <c r="P8" s="76" t="s">
        <v>20</v>
      </c>
      <c r="Q8" s="61"/>
      <c r="R8" s="128">
        <f>SUM(R9:R14)</f>
        <v>23000</v>
      </c>
      <c r="S8" s="129"/>
      <c r="T8" s="172"/>
      <c r="U8" s="130"/>
      <c r="V8" s="129"/>
      <c r="W8" s="131">
        <f>SUM(W9:W14)</f>
        <v>23000</v>
      </c>
      <c r="X8" s="166">
        <f>W8/R8</f>
        <v>1</v>
      </c>
      <c r="Y8" s="129"/>
      <c r="Z8" s="133">
        <f>SUM(Z9:Z14)</f>
        <v>22794.120000000003</v>
      </c>
      <c r="AA8" s="133"/>
      <c r="AB8" s="133">
        <f>SUM(AB9:AB14)</f>
        <v>0</v>
      </c>
      <c r="AC8" s="133"/>
      <c r="AD8" s="133">
        <f>SUM(AD9:AD14)</f>
        <v>22794.120000000003</v>
      </c>
      <c r="AE8" s="133"/>
      <c r="AF8" s="124">
        <f>SUM(AF9:AF14)</f>
        <v>205.87999999999965</v>
      </c>
      <c r="AG8" s="1"/>
    </row>
    <row r="9" spans="1:33" s="23" customFormat="1" ht="15.75" customHeight="1">
      <c r="A9" s="1"/>
      <c r="B9" s="77"/>
      <c r="C9" s="78"/>
      <c r="D9" s="78"/>
      <c r="E9" s="78"/>
      <c r="F9" s="79"/>
      <c r="G9" s="80"/>
      <c r="H9" s="81"/>
      <c r="I9" s="81"/>
      <c r="J9" s="82"/>
      <c r="K9" s="112"/>
      <c r="L9" s="87"/>
      <c r="M9" s="87">
        <v>1</v>
      </c>
      <c r="N9" s="155" t="s">
        <v>6</v>
      </c>
      <c r="O9" s="64"/>
      <c r="P9" s="63" t="s">
        <v>45</v>
      </c>
      <c r="Q9" s="83"/>
      <c r="R9" s="130">
        <v>21000</v>
      </c>
      <c r="S9" s="135"/>
      <c r="T9" s="173"/>
      <c r="U9" s="128"/>
      <c r="V9" s="135"/>
      <c r="W9" s="137">
        <v>21000</v>
      </c>
      <c r="X9" s="167"/>
      <c r="Y9" s="135"/>
      <c r="Z9" s="138">
        <v>18225.43</v>
      </c>
      <c r="AA9" s="139"/>
      <c r="AB9" s="138">
        <v>0</v>
      </c>
      <c r="AC9" s="135"/>
      <c r="AD9" s="138">
        <f aca="true" t="shared" si="0" ref="AD9:AD14">SUM(Z9+AB9)</f>
        <v>18225.43</v>
      </c>
      <c r="AE9" s="135"/>
      <c r="AF9" s="140">
        <f aca="true" t="shared" si="1" ref="AF9:AF14">W9-AD9</f>
        <v>2774.5699999999997</v>
      </c>
      <c r="AG9" s="1"/>
    </row>
    <row r="10" spans="1:33" s="23" customFormat="1" ht="15.75" customHeight="1">
      <c r="A10" s="1"/>
      <c r="B10" s="77"/>
      <c r="C10" s="78"/>
      <c r="D10" s="78"/>
      <c r="E10" s="78"/>
      <c r="F10" s="79"/>
      <c r="G10" s="80"/>
      <c r="H10" s="81"/>
      <c r="I10" s="81"/>
      <c r="J10" s="82"/>
      <c r="K10" s="112"/>
      <c r="L10" s="87"/>
      <c r="M10" s="87">
        <v>1</v>
      </c>
      <c r="N10" s="155">
        <v>2</v>
      </c>
      <c r="O10" s="64"/>
      <c r="P10" s="63" t="s">
        <v>87</v>
      </c>
      <c r="Q10" s="83"/>
      <c r="R10" s="130">
        <v>0</v>
      </c>
      <c r="S10" s="135"/>
      <c r="T10" s="173"/>
      <c r="U10" s="128"/>
      <c r="V10" s="135"/>
      <c r="W10" s="137">
        <f>R10*8/100</f>
        <v>0</v>
      </c>
      <c r="X10" s="167"/>
      <c r="Y10" s="135"/>
      <c r="Z10" s="138">
        <v>0</v>
      </c>
      <c r="AA10" s="139"/>
      <c r="AB10" s="138">
        <v>0</v>
      </c>
      <c r="AC10" s="135"/>
      <c r="AD10" s="138">
        <f t="shared" si="0"/>
        <v>0</v>
      </c>
      <c r="AE10" s="135"/>
      <c r="AF10" s="140">
        <f t="shared" si="1"/>
        <v>0</v>
      </c>
      <c r="AG10" s="1"/>
    </row>
    <row r="11" spans="1:33" s="23" customFormat="1" ht="15.75" customHeight="1">
      <c r="A11" s="1"/>
      <c r="B11" s="77"/>
      <c r="C11" s="78"/>
      <c r="D11" s="78"/>
      <c r="E11" s="78"/>
      <c r="F11" s="79"/>
      <c r="G11" s="80"/>
      <c r="H11" s="81"/>
      <c r="I11" s="81"/>
      <c r="J11" s="82"/>
      <c r="K11" s="112"/>
      <c r="L11" s="87"/>
      <c r="M11" s="87">
        <v>1</v>
      </c>
      <c r="N11" s="155">
        <v>5</v>
      </c>
      <c r="O11" s="64"/>
      <c r="P11" s="63" t="s">
        <v>71</v>
      </c>
      <c r="Q11" s="83"/>
      <c r="R11" s="130">
        <v>0</v>
      </c>
      <c r="S11" s="135"/>
      <c r="T11" s="173"/>
      <c r="U11" s="128"/>
      <c r="V11" s="135"/>
      <c r="W11" s="137">
        <f>R11*8/100</f>
        <v>0</v>
      </c>
      <c r="X11" s="167"/>
      <c r="Y11" s="135"/>
      <c r="Z11" s="138">
        <v>0</v>
      </c>
      <c r="AA11" s="139"/>
      <c r="AB11" s="138">
        <v>0</v>
      </c>
      <c r="AC11" s="135"/>
      <c r="AD11" s="138">
        <f t="shared" si="0"/>
        <v>0</v>
      </c>
      <c r="AE11" s="135"/>
      <c r="AF11" s="140">
        <f t="shared" si="1"/>
        <v>0</v>
      </c>
      <c r="AG11" s="1"/>
    </row>
    <row r="12" spans="1:33" s="23" customFormat="1" ht="15.75" customHeight="1">
      <c r="A12" s="1"/>
      <c r="B12" s="77"/>
      <c r="C12" s="78"/>
      <c r="D12" s="78"/>
      <c r="E12" s="78"/>
      <c r="F12" s="79"/>
      <c r="G12" s="80"/>
      <c r="H12" s="81"/>
      <c r="I12" s="81"/>
      <c r="J12" s="82"/>
      <c r="K12" s="112"/>
      <c r="L12" s="87"/>
      <c r="M12" s="87">
        <v>2</v>
      </c>
      <c r="N12" s="155" t="s">
        <v>7</v>
      </c>
      <c r="O12" s="64"/>
      <c r="P12" s="63" t="s">
        <v>46</v>
      </c>
      <c r="Q12" s="83"/>
      <c r="R12" s="130">
        <v>1000</v>
      </c>
      <c r="S12" s="135"/>
      <c r="T12" s="173"/>
      <c r="U12" s="128"/>
      <c r="V12" s="135"/>
      <c r="W12" s="137">
        <v>1000</v>
      </c>
      <c r="X12" s="167"/>
      <c r="Y12" s="135"/>
      <c r="Z12" s="138">
        <v>2066.56</v>
      </c>
      <c r="AA12" s="139"/>
      <c r="AB12" s="138">
        <v>0</v>
      </c>
      <c r="AC12" s="135"/>
      <c r="AD12" s="138">
        <f t="shared" si="0"/>
        <v>2066.56</v>
      </c>
      <c r="AE12" s="135"/>
      <c r="AF12" s="140">
        <f t="shared" si="1"/>
        <v>-1066.56</v>
      </c>
      <c r="AG12" s="1"/>
    </row>
    <row r="13" spans="1:33" s="23" customFormat="1" ht="15.75" customHeight="1">
      <c r="A13" s="1"/>
      <c r="B13" s="77"/>
      <c r="C13" s="78"/>
      <c r="D13" s="78"/>
      <c r="E13" s="78"/>
      <c r="F13" s="79"/>
      <c r="G13" s="80"/>
      <c r="H13" s="81"/>
      <c r="I13" s="81"/>
      <c r="J13" s="82"/>
      <c r="K13" s="112"/>
      <c r="L13" s="87"/>
      <c r="M13" s="87">
        <v>5</v>
      </c>
      <c r="N13" s="155" t="s">
        <v>6</v>
      </c>
      <c r="O13" s="64"/>
      <c r="P13" s="63" t="s">
        <v>55</v>
      </c>
      <c r="Q13" s="83"/>
      <c r="R13" s="130">
        <v>1000</v>
      </c>
      <c r="S13" s="135"/>
      <c r="T13" s="173"/>
      <c r="U13" s="128"/>
      <c r="V13" s="135"/>
      <c r="W13" s="137">
        <v>1000</v>
      </c>
      <c r="X13" s="167"/>
      <c r="Y13" s="135"/>
      <c r="Z13" s="138">
        <v>732.13</v>
      </c>
      <c r="AA13" s="139"/>
      <c r="AB13" s="138">
        <v>0</v>
      </c>
      <c r="AC13" s="135"/>
      <c r="AD13" s="138">
        <f t="shared" si="0"/>
        <v>732.13</v>
      </c>
      <c r="AE13" s="135"/>
      <c r="AF13" s="140">
        <f t="shared" si="1"/>
        <v>267.87</v>
      </c>
      <c r="AG13" s="1"/>
    </row>
    <row r="14" spans="1:33" s="23" customFormat="1" ht="15.75" customHeight="1">
      <c r="A14" s="1"/>
      <c r="B14" s="77"/>
      <c r="C14" s="78"/>
      <c r="D14" s="78"/>
      <c r="E14" s="78"/>
      <c r="F14" s="79"/>
      <c r="G14" s="80"/>
      <c r="H14" s="81"/>
      <c r="I14" s="81"/>
      <c r="J14" s="82"/>
      <c r="K14" s="112"/>
      <c r="L14" s="87"/>
      <c r="M14" s="87">
        <v>9</v>
      </c>
      <c r="N14" s="155">
        <v>90</v>
      </c>
      <c r="O14" s="64"/>
      <c r="P14" s="63" t="s">
        <v>115</v>
      </c>
      <c r="Q14" s="83"/>
      <c r="R14" s="135">
        <v>0</v>
      </c>
      <c r="S14" s="135"/>
      <c r="T14" s="202"/>
      <c r="U14" s="129"/>
      <c r="V14" s="135"/>
      <c r="W14" s="203">
        <v>0</v>
      </c>
      <c r="X14" s="204"/>
      <c r="Y14" s="135"/>
      <c r="Z14" s="139">
        <v>1770</v>
      </c>
      <c r="AA14" s="139"/>
      <c r="AB14" s="139">
        <v>0</v>
      </c>
      <c r="AC14" s="135"/>
      <c r="AD14" s="138">
        <f t="shared" si="0"/>
        <v>1770</v>
      </c>
      <c r="AE14" s="135"/>
      <c r="AF14" s="126">
        <f t="shared" si="1"/>
        <v>-1770</v>
      </c>
      <c r="AG14" s="1"/>
    </row>
    <row r="15" spans="1:33" s="76" customFormat="1" ht="15.75" customHeight="1">
      <c r="A15" s="192"/>
      <c r="B15" s="58"/>
      <c r="C15" s="58"/>
      <c r="D15" s="59"/>
      <c r="E15" s="58"/>
      <c r="F15" s="54"/>
      <c r="G15" s="55"/>
      <c r="H15" s="56"/>
      <c r="I15" s="56"/>
      <c r="J15" s="57"/>
      <c r="K15" s="92" t="s">
        <v>18</v>
      </c>
      <c r="L15" s="88">
        <v>3</v>
      </c>
      <c r="M15" s="190"/>
      <c r="N15" s="191"/>
      <c r="O15" s="60"/>
      <c r="P15" s="62" t="s">
        <v>21</v>
      </c>
      <c r="Q15" s="61"/>
      <c r="R15" s="193">
        <f>SUM(R16:R17)</f>
        <v>2000</v>
      </c>
      <c r="S15" s="193"/>
      <c r="T15" s="194"/>
      <c r="U15" s="193"/>
      <c r="V15" s="129"/>
      <c r="W15" s="195">
        <f>W16+W17</f>
        <v>2000</v>
      </c>
      <c r="X15" s="196"/>
      <c r="Y15" s="129"/>
      <c r="Z15" s="197">
        <f>Z16+Z17</f>
        <v>658</v>
      </c>
      <c r="AA15" s="134"/>
      <c r="AB15" s="197">
        <f>AB16+AB17</f>
        <v>0</v>
      </c>
      <c r="AC15" s="129"/>
      <c r="AD15" s="133">
        <f>SUM(AD16:AD17)</f>
        <v>658</v>
      </c>
      <c r="AE15" s="129"/>
      <c r="AF15" s="124">
        <f>SUM(AF16+AF17)</f>
        <v>1342</v>
      </c>
      <c r="AG15" s="192"/>
    </row>
    <row r="16" spans="1:33" s="23" customFormat="1" ht="15.75" customHeight="1">
      <c r="A16" s="1"/>
      <c r="B16" s="77"/>
      <c r="C16" s="78"/>
      <c r="D16" s="78"/>
      <c r="E16" s="78"/>
      <c r="F16" s="79"/>
      <c r="G16" s="80"/>
      <c r="H16" s="81"/>
      <c r="I16" s="81"/>
      <c r="J16" s="82"/>
      <c r="K16" s="113"/>
      <c r="L16" s="114"/>
      <c r="M16" s="87">
        <v>1</v>
      </c>
      <c r="N16" s="155" t="s">
        <v>6</v>
      </c>
      <c r="O16" s="64"/>
      <c r="P16" s="65" t="s">
        <v>70</v>
      </c>
      <c r="Q16" s="83"/>
      <c r="R16" s="141">
        <v>0</v>
      </c>
      <c r="S16" s="135"/>
      <c r="T16" s="181"/>
      <c r="U16" s="189"/>
      <c r="V16" s="135"/>
      <c r="W16" s="137">
        <f>R16*8/100</f>
        <v>0</v>
      </c>
      <c r="X16" s="167"/>
      <c r="Y16" s="135"/>
      <c r="Z16" s="138">
        <v>658</v>
      </c>
      <c r="AA16" s="139"/>
      <c r="AB16" s="138">
        <v>0</v>
      </c>
      <c r="AC16" s="135"/>
      <c r="AD16" s="138">
        <f>SUM(Z16+AB16)</f>
        <v>658</v>
      </c>
      <c r="AE16" s="135"/>
      <c r="AF16" s="140">
        <f>W16-AD16</f>
        <v>-658</v>
      </c>
      <c r="AG16" s="1"/>
    </row>
    <row r="17" spans="1:33" s="23" customFormat="1" ht="15.75" customHeight="1">
      <c r="A17" s="1"/>
      <c r="B17" s="77"/>
      <c r="C17" s="78"/>
      <c r="D17" s="78"/>
      <c r="E17" s="78"/>
      <c r="F17" s="79"/>
      <c r="G17" s="80"/>
      <c r="H17" s="81"/>
      <c r="I17" s="81"/>
      <c r="J17" s="82"/>
      <c r="K17" s="113"/>
      <c r="L17" s="114"/>
      <c r="M17" s="87">
        <v>2</v>
      </c>
      <c r="N17" s="155" t="s">
        <v>6</v>
      </c>
      <c r="O17" s="64"/>
      <c r="P17" s="65" t="s">
        <v>47</v>
      </c>
      <c r="Q17" s="83"/>
      <c r="R17" s="141">
        <v>2000</v>
      </c>
      <c r="S17" s="135"/>
      <c r="T17" s="181"/>
      <c r="U17" s="189"/>
      <c r="V17" s="135"/>
      <c r="W17" s="137">
        <v>2000</v>
      </c>
      <c r="X17" s="167"/>
      <c r="Y17" s="135"/>
      <c r="Z17" s="138">
        <v>0</v>
      </c>
      <c r="AA17" s="139"/>
      <c r="AB17" s="138">
        <v>0</v>
      </c>
      <c r="AC17" s="135"/>
      <c r="AD17" s="138">
        <f>SUM(Z17+AB17)</f>
        <v>0</v>
      </c>
      <c r="AE17" s="135"/>
      <c r="AF17" s="140">
        <f>W17-AD17</f>
        <v>2000</v>
      </c>
      <c r="AG17" s="1"/>
    </row>
    <row r="18" spans="1:33" ht="15.75" customHeight="1">
      <c r="A18" s="1"/>
      <c r="B18" s="58"/>
      <c r="C18" s="58"/>
      <c r="D18" s="59"/>
      <c r="E18" s="58"/>
      <c r="F18" s="54"/>
      <c r="G18" s="55"/>
      <c r="H18" s="56"/>
      <c r="I18" s="56"/>
      <c r="J18" s="57"/>
      <c r="K18" s="94">
        <v>3</v>
      </c>
      <c r="L18" s="93">
        <v>5</v>
      </c>
      <c r="M18" s="86"/>
      <c r="N18" s="154"/>
      <c r="O18" s="64"/>
      <c r="P18" s="62" t="s">
        <v>22</v>
      </c>
      <c r="Q18" s="61"/>
      <c r="R18" s="128">
        <f>SUM(R19)</f>
        <v>7000</v>
      </c>
      <c r="S18" s="129"/>
      <c r="T18" s="172"/>
      <c r="U18" s="128"/>
      <c r="V18" s="129"/>
      <c r="W18" s="131">
        <f>SUM(W19)</f>
        <v>7000</v>
      </c>
      <c r="X18" s="166">
        <f>W18/R18</f>
        <v>1</v>
      </c>
      <c r="Y18" s="129"/>
      <c r="Z18" s="133">
        <f>Z19</f>
        <v>5819.67</v>
      </c>
      <c r="AA18" s="134"/>
      <c r="AB18" s="133">
        <f>SUM(AB19)</f>
        <v>0</v>
      </c>
      <c r="AC18" s="129"/>
      <c r="AD18" s="133">
        <f>SUM(AD19)</f>
        <v>5819.67</v>
      </c>
      <c r="AE18" s="129"/>
      <c r="AF18" s="124">
        <f>SUM(AF19)</f>
        <v>1180.33</v>
      </c>
      <c r="AG18" s="1"/>
    </row>
    <row r="19" spans="1:33" s="23" customFormat="1" ht="15.75" customHeight="1">
      <c r="A19" s="1"/>
      <c r="B19" s="77"/>
      <c r="C19" s="77"/>
      <c r="D19" s="77"/>
      <c r="E19" s="77"/>
      <c r="F19" s="79"/>
      <c r="G19" s="80"/>
      <c r="H19" s="81"/>
      <c r="I19" s="81"/>
      <c r="J19" s="82"/>
      <c r="K19" s="115"/>
      <c r="L19" s="114"/>
      <c r="M19" s="87">
        <v>2</v>
      </c>
      <c r="N19" s="155" t="s">
        <v>7</v>
      </c>
      <c r="O19" s="64"/>
      <c r="P19" s="65" t="s">
        <v>48</v>
      </c>
      <c r="Q19" s="83"/>
      <c r="R19" s="130">
        <v>7000</v>
      </c>
      <c r="S19" s="135"/>
      <c r="T19" s="173"/>
      <c r="U19" s="128"/>
      <c r="V19" s="135"/>
      <c r="W19" s="137">
        <v>7000</v>
      </c>
      <c r="X19" s="167"/>
      <c r="Y19" s="135"/>
      <c r="Z19" s="138">
        <v>5819.67</v>
      </c>
      <c r="AA19" s="139"/>
      <c r="AB19" s="138">
        <v>0</v>
      </c>
      <c r="AC19" s="135"/>
      <c r="AD19" s="138">
        <f>SUM(Z19+AB19)</f>
        <v>5819.67</v>
      </c>
      <c r="AE19" s="135"/>
      <c r="AF19" s="140">
        <f>W19-AD19</f>
        <v>1180.33</v>
      </c>
      <c r="AG19" s="1"/>
    </row>
    <row r="20" spans="1:33" s="22" customFormat="1" ht="15.75" customHeight="1">
      <c r="A20" s="3"/>
      <c r="B20" s="58"/>
      <c r="C20" s="59"/>
      <c r="D20" s="59"/>
      <c r="E20" s="59"/>
      <c r="F20" s="54"/>
      <c r="G20" s="55"/>
      <c r="H20" s="56"/>
      <c r="I20" s="56"/>
      <c r="J20" s="57"/>
      <c r="K20" s="92">
        <v>3</v>
      </c>
      <c r="L20" s="88">
        <v>7</v>
      </c>
      <c r="M20" s="88"/>
      <c r="N20" s="156"/>
      <c r="O20" s="60"/>
      <c r="P20" s="62" t="s">
        <v>24</v>
      </c>
      <c r="Q20" s="61"/>
      <c r="R20" s="128">
        <f>SUM(R21:R24)</f>
        <v>5000</v>
      </c>
      <c r="S20" s="129"/>
      <c r="T20" s="172"/>
      <c r="U20" s="128"/>
      <c r="V20" s="129"/>
      <c r="W20" s="131">
        <f>SUM(W21:W24)</f>
        <v>5000</v>
      </c>
      <c r="X20" s="166">
        <f>W20/R20</f>
        <v>1</v>
      </c>
      <c r="Y20" s="129"/>
      <c r="Z20" s="133">
        <f>SUM(Z21:Z24)</f>
        <v>4994.299999999999</v>
      </c>
      <c r="AA20" s="134"/>
      <c r="AB20" s="133">
        <f>SUM(AB21:AB24)</f>
        <v>0</v>
      </c>
      <c r="AC20" s="129"/>
      <c r="AD20" s="133">
        <f>SUM(AD21:AD24)</f>
        <v>4994.299999999999</v>
      </c>
      <c r="AE20" s="129"/>
      <c r="AF20" s="124">
        <f>SUM(AF21:AF24)</f>
        <v>5.700000000000273</v>
      </c>
      <c r="AG20" s="3"/>
    </row>
    <row r="21" spans="1:33" s="23" customFormat="1" ht="15.75" customHeight="1">
      <c r="A21" s="1"/>
      <c r="B21" s="77"/>
      <c r="C21" s="78"/>
      <c r="D21" s="78"/>
      <c r="E21" s="78"/>
      <c r="F21" s="79"/>
      <c r="G21" s="80"/>
      <c r="H21" s="81"/>
      <c r="I21" s="81"/>
      <c r="J21" s="82"/>
      <c r="K21" s="113"/>
      <c r="L21" s="87"/>
      <c r="M21" s="87">
        <v>1</v>
      </c>
      <c r="N21" s="171">
        <v>1</v>
      </c>
      <c r="O21" s="64"/>
      <c r="P21" s="65" t="s">
        <v>80</v>
      </c>
      <c r="Q21" s="83"/>
      <c r="R21" s="130">
        <v>0</v>
      </c>
      <c r="S21" s="135"/>
      <c r="T21" s="173"/>
      <c r="U21" s="130"/>
      <c r="V21" s="135"/>
      <c r="W21" s="137">
        <v>0</v>
      </c>
      <c r="X21" s="167"/>
      <c r="Y21" s="135"/>
      <c r="Z21" s="138">
        <v>2643.2</v>
      </c>
      <c r="AA21" s="139"/>
      <c r="AB21" s="138">
        <v>0</v>
      </c>
      <c r="AC21" s="135"/>
      <c r="AD21" s="138">
        <f>SUM(Z21+AB21)</f>
        <v>2643.2</v>
      </c>
      <c r="AE21" s="135"/>
      <c r="AF21" s="140">
        <f>W21-AD21</f>
        <v>-2643.2</v>
      </c>
      <c r="AG21" s="1"/>
    </row>
    <row r="22" spans="1:33" s="23" customFormat="1" ht="15.75" customHeight="1">
      <c r="A22" s="1"/>
      <c r="B22" s="77"/>
      <c r="C22" s="78"/>
      <c r="D22" s="78"/>
      <c r="E22" s="78"/>
      <c r="F22" s="79"/>
      <c r="G22" s="80"/>
      <c r="H22" s="81"/>
      <c r="I22" s="81"/>
      <c r="J22" s="82"/>
      <c r="K22" s="113"/>
      <c r="L22" s="87"/>
      <c r="M22" s="87">
        <v>1</v>
      </c>
      <c r="N22" s="171">
        <v>2</v>
      </c>
      <c r="O22" s="64"/>
      <c r="P22" s="65" t="s">
        <v>81</v>
      </c>
      <c r="Q22" s="83"/>
      <c r="R22" s="130">
        <v>0</v>
      </c>
      <c r="S22" s="135"/>
      <c r="T22" s="173"/>
      <c r="U22" s="128"/>
      <c r="V22" s="135"/>
      <c r="W22" s="137">
        <f>R22*8/100</f>
        <v>0</v>
      </c>
      <c r="X22" s="167"/>
      <c r="Y22" s="135"/>
      <c r="Z22" s="138">
        <v>1000</v>
      </c>
      <c r="AA22" s="139"/>
      <c r="AB22" s="138">
        <v>0</v>
      </c>
      <c r="AC22" s="135"/>
      <c r="AD22" s="138">
        <f>SUM(Z22+AB22)</f>
        <v>1000</v>
      </c>
      <c r="AE22" s="135"/>
      <c r="AF22" s="140">
        <f>W22-AD22</f>
        <v>-1000</v>
      </c>
      <c r="AG22" s="1"/>
    </row>
    <row r="23" spans="1:33" s="23" customFormat="1" ht="15.75" customHeight="1">
      <c r="A23" s="1"/>
      <c r="B23" s="77"/>
      <c r="C23" s="78"/>
      <c r="D23" s="78"/>
      <c r="E23" s="78"/>
      <c r="F23" s="79"/>
      <c r="G23" s="80"/>
      <c r="H23" s="81"/>
      <c r="I23" s="81"/>
      <c r="J23" s="82"/>
      <c r="K23" s="113"/>
      <c r="L23" s="87"/>
      <c r="M23" s="87">
        <v>1</v>
      </c>
      <c r="N23" s="171">
        <v>3</v>
      </c>
      <c r="O23" s="64"/>
      <c r="P23" s="65" t="s">
        <v>66</v>
      </c>
      <c r="Q23" s="83"/>
      <c r="R23" s="130">
        <v>0</v>
      </c>
      <c r="S23" s="135"/>
      <c r="T23" s="173"/>
      <c r="U23" s="128"/>
      <c r="V23" s="135"/>
      <c r="W23" s="137">
        <f>R23*8/100</f>
        <v>0</v>
      </c>
      <c r="X23" s="167"/>
      <c r="Y23" s="135"/>
      <c r="Z23" s="138">
        <v>206.5</v>
      </c>
      <c r="AA23" s="139"/>
      <c r="AB23" s="138">
        <v>0</v>
      </c>
      <c r="AC23" s="135"/>
      <c r="AD23" s="138">
        <f>SUM(Z23+AB23)</f>
        <v>206.5</v>
      </c>
      <c r="AE23" s="135"/>
      <c r="AF23" s="140">
        <f>W23-AD23</f>
        <v>-206.5</v>
      </c>
      <c r="AG23" s="1"/>
    </row>
    <row r="24" spans="1:33" s="23" customFormat="1" ht="15.75" customHeight="1">
      <c r="A24" s="1"/>
      <c r="B24" s="77"/>
      <c r="C24" s="78"/>
      <c r="D24" s="78"/>
      <c r="E24" s="78"/>
      <c r="F24" s="79"/>
      <c r="G24" s="80"/>
      <c r="H24" s="81"/>
      <c r="I24" s="81"/>
      <c r="J24" s="82"/>
      <c r="K24" s="113"/>
      <c r="L24" s="87"/>
      <c r="M24" s="87">
        <v>3</v>
      </c>
      <c r="N24" s="155" t="s">
        <v>7</v>
      </c>
      <c r="O24" s="64"/>
      <c r="P24" s="65" t="s">
        <v>54</v>
      </c>
      <c r="Q24" s="83"/>
      <c r="R24" s="130">
        <v>5000</v>
      </c>
      <c r="S24" s="135"/>
      <c r="T24" s="173"/>
      <c r="U24" s="128"/>
      <c r="V24" s="135"/>
      <c r="W24" s="137">
        <v>5000</v>
      </c>
      <c r="X24" s="167"/>
      <c r="Y24" s="135"/>
      <c r="Z24" s="138">
        <v>1144.6</v>
      </c>
      <c r="AA24" s="139"/>
      <c r="AB24" s="138">
        <v>0</v>
      </c>
      <c r="AC24" s="135"/>
      <c r="AD24" s="138">
        <f>SUM(Z24+AB24)</f>
        <v>1144.6</v>
      </c>
      <c r="AE24" s="135"/>
      <c r="AF24" s="140">
        <f>W24-AD24</f>
        <v>3855.4</v>
      </c>
      <c r="AG24" s="1"/>
    </row>
    <row r="25" spans="1:33" s="9" customFormat="1" ht="14.25" customHeight="1">
      <c r="A25" s="3"/>
      <c r="B25" s="58"/>
      <c r="C25" s="58"/>
      <c r="D25" s="59"/>
      <c r="E25" s="58"/>
      <c r="F25" s="54"/>
      <c r="G25" s="55"/>
      <c r="H25" s="56"/>
      <c r="I25" s="56"/>
      <c r="J25" s="57"/>
      <c r="K25" s="91">
        <v>3</v>
      </c>
      <c r="L25" s="88">
        <v>9</v>
      </c>
      <c r="M25" s="88"/>
      <c r="N25" s="156"/>
      <c r="O25" s="60"/>
      <c r="P25" s="62" t="s">
        <v>23</v>
      </c>
      <c r="Q25" s="70"/>
      <c r="R25" s="142">
        <f>SUM(R26:R27)</f>
        <v>45000</v>
      </c>
      <c r="S25" s="129"/>
      <c r="T25" s="172"/>
      <c r="U25" s="142">
        <f>SUM(U26:U27)</f>
        <v>2000</v>
      </c>
      <c r="V25" s="129"/>
      <c r="W25" s="131">
        <f>SUM(W26:W27)</f>
        <v>47000</v>
      </c>
      <c r="X25" s="166">
        <f>W25/R25</f>
        <v>1.0444444444444445</v>
      </c>
      <c r="Y25" s="129"/>
      <c r="Z25" s="133">
        <f>SUM(Z26:Z27)</f>
        <v>44534.94</v>
      </c>
      <c r="AA25" s="134"/>
      <c r="AB25" s="133">
        <f>SUM(AB26:AB27)</f>
        <v>0</v>
      </c>
      <c r="AC25" s="129"/>
      <c r="AD25" s="133">
        <f>SUM(AD26:AD27)</f>
        <v>44534.94</v>
      </c>
      <c r="AE25" s="129"/>
      <c r="AF25" s="143">
        <f>SUM(AF26:AF27)</f>
        <v>2465.0600000000013</v>
      </c>
      <c r="AG25" s="3"/>
    </row>
    <row r="26" spans="1:33" s="24" customFormat="1" ht="14.25" customHeight="1">
      <c r="A26" s="1"/>
      <c r="B26" s="77"/>
      <c r="C26" s="77"/>
      <c r="D26" s="78"/>
      <c r="E26" s="77"/>
      <c r="F26" s="79"/>
      <c r="G26" s="80"/>
      <c r="H26" s="81"/>
      <c r="I26" s="81"/>
      <c r="J26" s="82"/>
      <c r="K26" s="112"/>
      <c r="L26" s="87"/>
      <c r="M26" s="87">
        <v>1</v>
      </c>
      <c r="N26" s="155" t="s">
        <v>6</v>
      </c>
      <c r="O26" s="64"/>
      <c r="P26" s="65" t="s">
        <v>49</v>
      </c>
      <c r="Q26" s="84"/>
      <c r="R26" s="136">
        <v>30000</v>
      </c>
      <c r="S26" s="135"/>
      <c r="T26" s="173" t="s">
        <v>116</v>
      </c>
      <c r="U26" s="130">
        <v>2000</v>
      </c>
      <c r="V26" s="135"/>
      <c r="W26" s="137">
        <v>32000</v>
      </c>
      <c r="X26" s="167"/>
      <c r="Y26" s="135"/>
      <c r="Z26" s="138">
        <v>40446.35</v>
      </c>
      <c r="AA26" s="139"/>
      <c r="AB26" s="138">
        <v>0</v>
      </c>
      <c r="AC26" s="135"/>
      <c r="AD26" s="138">
        <f>SUM(Z26+AB26)</f>
        <v>40446.35</v>
      </c>
      <c r="AE26" s="135"/>
      <c r="AF26" s="140">
        <f>W26-AD26</f>
        <v>-8446.349999999999</v>
      </c>
      <c r="AG26" s="1"/>
    </row>
    <row r="27" spans="1:33" s="23" customFormat="1" ht="15" customHeight="1">
      <c r="A27" s="1"/>
      <c r="B27" s="77"/>
      <c r="C27" s="77"/>
      <c r="D27" s="78"/>
      <c r="E27" s="77"/>
      <c r="F27" s="79"/>
      <c r="G27" s="80"/>
      <c r="H27" s="81"/>
      <c r="I27" s="81"/>
      <c r="J27" s="82"/>
      <c r="K27" s="112"/>
      <c r="L27" s="87"/>
      <c r="M27" s="87">
        <v>2</v>
      </c>
      <c r="N27" s="155" t="s">
        <v>6</v>
      </c>
      <c r="O27" s="64"/>
      <c r="P27" s="65" t="s">
        <v>50</v>
      </c>
      <c r="Q27" s="84"/>
      <c r="R27" s="136">
        <v>15000</v>
      </c>
      <c r="S27" s="135"/>
      <c r="T27" s="173"/>
      <c r="U27" s="128"/>
      <c r="V27" s="135"/>
      <c r="W27" s="137">
        <v>15000</v>
      </c>
      <c r="X27" s="167"/>
      <c r="Y27" s="135"/>
      <c r="Z27" s="138">
        <v>4088.59</v>
      </c>
      <c r="AA27" s="139"/>
      <c r="AB27" s="138">
        <v>0</v>
      </c>
      <c r="AC27" s="135"/>
      <c r="AD27" s="138">
        <f>SUM(Z27+AB27)</f>
        <v>4088.59</v>
      </c>
      <c r="AE27" s="135"/>
      <c r="AF27" s="140">
        <f>W27-AD27</f>
        <v>10911.41</v>
      </c>
      <c r="AG27" s="1"/>
    </row>
    <row r="28" spans="1:33" s="23" customFormat="1" ht="15" customHeight="1">
      <c r="A28" s="1"/>
      <c r="B28" s="77"/>
      <c r="C28" s="77"/>
      <c r="D28" s="78"/>
      <c r="E28" s="77"/>
      <c r="F28" s="79"/>
      <c r="G28" s="80"/>
      <c r="H28" s="81"/>
      <c r="I28" s="81"/>
      <c r="J28" s="82"/>
      <c r="K28" s="112"/>
      <c r="L28" s="87"/>
      <c r="M28" s="87"/>
      <c r="N28" s="170"/>
      <c r="O28" s="64"/>
      <c r="P28" s="65"/>
      <c r="Q28" s="84"/>
      <c r="R28" s="136"/>
      <c r="S28" s="135"/>
      <c r="T28" s="173"/>
      <c r="U28" s="128"/>
      <c r="V28" s="135"/>
      <c r="W28" s="137"/>
      <c r="X28" s="167"/>
      <c r="Y28" s="135"/>
      <c r="Z28" s="138"/>
      <c r="AA28" s="139"/>
      <c r="AB28" s="138"/>
      <c r="AC28" s="135"/>
      <c r="AD28" s="138"/>
      <c r="AE28" s="135"/>
      <c r="AF28" s="126"/>
      <c r="AG28" s="1"/>
    </row>
    <row r="29" spans="1:33" s="21" customFormat="1" ht="15.75" customHeight="1" hidden="1">
      <c r="A29" s="20"/>
      <c r="B29" s="95">
        <v>38</v>
      </c>
      <c r="C29" s="51">
        <v>4</v>
      </c>
      <c r="D29" s="52">
        <v>2</v>
      </c>
      <c r="E29" s="51">
        <v>13</v>
      </c>
      <c r="F29" s="71">
        <v>9</v>
      </c>
      <c r="G29" s="67">
        <v>4</v>
      </c>
      <c r="H29" s="68">
        <v>1</v>
      </c>
      <c r="I29" s="68">
        <v>11</v>
      </c>
      <c r="J29" s="69">
        <v>2</v>
      </c>
      <c r="K29" s="89"/>
      <c r="L29" s="90"/>
      <c r="M29" s="85"/>
      <c r="N29" s="158"/>
      <c r="O29" s="74"/>
      <c r="P29" s="53" t="s">
        <v>43</v>
      </c>
      <c r="Q29" s="75"/>
      <c r="R29" s="124"/>
      <c r="S29" s="125"/>
      <c r="T29" s="179"/>
      <c r="U29" s="124"/>
      <c r="V29" s="125"/>
      <c r="W29" s="124"/>
      <c r="X29" s="168"/>
      <c r="Y29" s="125"/>
      <c r="Z29" s="133"/>
      <c r="AA29" s="134"/>
      <c r="AB29" s="133"/>
      <c r="AC29" s="125"/>
      <c r="AD29" s="133"/>
      <c r="AE29" s="125"/>
      <c r="AF29" s="124"/>
      <c r="AG29" s="20"/>
    </row>
    <row r="30" spans="1:33" ht="15.75" customHeight="1" hidden="1">
      <c r="A30" s="1"/>
      <c r="B30" s="58"/>
      <c r="C30" s="58"/>
      <c r="D30" s="59"/>
      <c r="E30" s="58"/>
      <c r="F30" s="72"/>
      <c r="G30" s="55"/>
      <c r="H30" s="56"/>
      <c r="I30" s="56"/>
      <c r="J30" s="57"/>
      <c r="K30" s="91">
        <v>3</v>
      </c>
      <c r="L30" s="88">
        <v>2</v>
      </c>
      <c r="M30" s="86"/>
      <c r="N30" s="154"/>
      <c r="O30" s="60"/>
      <c r="P30" s="76" t="s">
        <v>20</v>
      </c>
      <c r="Q30" s="61"/>
      <c r="R30" s="128">
        <f>SUM(R31:R31)</f>
        <v>75000</v>
      </c>
      <c r="S30" s="129"/>
      <c r="T30" s="172"/>
      <c r="U30" s="128"/>
      <c r="V30" s="129"/>
      <c r="W30" s="131">
        <f>SUM(W31:W31)</f>
        <v>75000</v>
      </c>
      <c r="X30" s="166">
        <f>W30/R30</f>
        <v>1</v>
      </c>
      <c r="Y30" s="129"/>
      <c r="Z30" s="133">
        <f>SUM(Z31:Z31)</f>
        <v>75000</v>
      </c>
      <c r="AA30" s="134"/>
      <c r="AB30" s="133">
        <f>SUM(AB31:AB31)</f>
        <v>0</v>
      </c>
      <c r="AC30" s="129"/>
      <c r="AD30" s="133">
        <f>SUM(AD31:AD31)</f>
        <v>75000</v>
      </c>
      <c r="AE30" s="129"/>
      <c r="AF30" s="124">
        <f>SUM(AF31:AF31)</f>
        <v>0</v>
      </c>
      <c r="AG30" s="1"/>
    </row>
    <row r="31" spans="1:33" s="23" customFormat="1" ht="15.75" customHeight="1" hidden="1">
      <c r="A31" s="1"/>
      <c r="B31" s="77"/>
      <c r="C31" s="78"/>
      <c r="D31" s="78"/>
      <c r="E31" s="78"/>
      <c r="F31" s="79"/>
      <c r="G31" s="80"/>
      <c r="H31" s="81"/>
      <c r="I31" s="81"/>
      <c r="J31" s="82"/>
      <c r="K31" s="112"/>
      <c r="L31" s="87"/>
      <c r="M31" s="87">
        <v>1</v>
      </c>
      <c r="N31" s="155" t="s">
        <v>6</v>
      </c>
      <c r="O31" s="64"/>
      <c r="P31" s="63" t="s">
        <v>45</v>
      </c>
      <c r="Q31" s="83"/>
      <c r="R31" s="130">
        <v>75000</v>
      </c>
      <c r="S31" s="135"/>
      <c r="T31" s="173"/>
      <c r="U31" s="128"/>
      <c r="V31" s="135"/>
      <c r="W31" s="137">
        <v>75000</v>
      </c>
      <c r="X31" s="167"/>
      <c r="Y31" s="135"/>
      <c r="Z31" s="138">
        <v>75000</v>
      </c>
      <c r="AA31" s="139"/>
      <c r="AB31" s="138">
        <v>0</v>
      </c>
      <c r="AC31" s="135"/>
      <c r="AD31" s="138">
        <f>SUM(Z31+AB31)</f>
        <v>75000</v>
      </c>
      <c r="AE31" s="135"/>
      <c r="AF31" s="140">
        <f>W31-AD31</f>
        <v>0</v>
      </c>
      <c r="AG31" s="1"/>
    </row>
    <row r="32" spans="1:33" ht="15.75" customHeight="1">
      <c r="A32" s="1"/>
      <c r="B32" s="58"/>
      <c r="C32" s="58"/>
      <c r="D32" s="59"/>
      <c r="E32" s="58"/>
      <c r="F32" s="54"/>
      <c r="G32" s="55"/>
      <c r="H32" s="56"/>
      <c r="I32" s="56"/>
      <c r="J32" s="57"/>
      <c r="K32" s="91"/>
      <c r="L32" s="88"/>
      <c r="M32" s="86"/>
      <c r="N32" s="157"/>
      <c r="O32" s="60"/>
      <c r="P32" s="62"/>
      <c r="Q32" s="61"/>
      <c r="R32" s="128"/>
      <c r="S32" s="129"/>
      <c r="T32" s="172"/>
      <c r="U32" s="128"/>
      <c r="V32" s="129"/>
      <c r="W32" s="131"/>
      <c r="X32" s="166"/>
      <c r="Y32" s="129"/>
      <c r="Z32" s="133"/>
      <c r="AA32" s="134"/>
      <c r="AB32" s="133"/>
      <c r="AC32" s="129"/>
      <c r="AD32" s="133"/>
      <c r="AE32" s="129"/>
      <c r="AF32" s="124"/>
      <c r="AG32" s="1"/>
    </row>
    <row r="33" spans="1:33" s="21" customFormat="1" ht="15.75" customHeight="1">
      <c r="A33" s="20"/>
      <c r="B33" s="95">
        <v>38</v>
      </c>
      <c r="C33" s="51">
        <v>4</v>
      </c>
      <c r="D33" s="52">
        <v>2</v>
      </c>
      <c r="E33" s="51">
        <v>13</v>
      </c>
      <c r="F33" s="71">
        <v>9</v>
      </c>
      <c r="G33" s="67">
        <v>6</v>
      </c>
      <c r="H33" s="68">
        <v>0</v>
      </c>
      <c r="I33" s="68"/>
      <c r="J33" s="69">
        <v>2</v>
      </c>
      <c r="K33" s="89"/>
      <c r="L33" s="90"/>
      <c r="M33" s="85"/>
      <c r="N33" s="158"/>
      <c r="O33" s="74"/>
      <c r="P33" s="53" t="s">
        <v>43</v>
      </c>
      <c r="Q33" s="75"/>
      <c r="R33" s="124"/>
      <c r="S33" s="125"/>
      <c r="T33" s="179"/>
      <c r="U33" s="124"/>
      <c r="V33" s="125"/>
      <c r="W33" s="124"/>
      <c r="X33" s="168"/>
      <c r="Y33" s="125"/>
      <c r="Z33" s="133"/>
      <c r="AA33" s="134"/>
      <c r="AB33" s="133"/>
      <c r="AC33" s="125"/>
      <c r="AD33" s="133"/>
      <c r="AE33" s="125"/>
      <c r="AF33" s="124"/>
      <c r="AG33" s="20"/>
    </row>
    <row r="34" spans="1:33" ht="15.75" customHeight="1">
      <c r="A34" s="1"/>
      <c r="B34" s="58"/>
      <c r="C34" s="58"/>
      <c r="D34" s="59"/>
      <c r="E34" s="58"/>
      <c r="F34" s="72"/>
      <c r="G34" s="55"/>
      <c r="H34" s="56"/>
      <c r="I34" s="56"/>
      <c r="J34" s="57"/>
      <c r="K34" s="91">
        <v>3</v>
      </c>
      <c r="L34" s="88">
        <v>2</v>
      </c>
      <c r="M34" s="86"/>
      <c r="N34" s="154"/>
      <c r="O34" s="60"/>
      <c r="P34" s="76" t="s">
        <v>20</v>
      </c>
      <c r="Q34" s="61"/>
      <c r="R34" s="128">
        <f>SUM(R35:R38)</f>
        <v>17000</v>
      </c>
      <c r="S34" s="129"/>
      <c r="T34" s="172"/>
      <c r="U34" s="128"/>
      <c r="V34" s="129"/>
      <c r="W34" s="131">
        <f>SUM(W35:W38)</f>
        <v>17000</v>
      </c>
      <c r="X34" s="166">
        <f>W34/R34</f>
        <v>1</v>
      </c>
      <c r="Y34" s="129"/>
      <c r="Z34" s="133">
        <f>SUM(Z35:Z38)</f>
        <v>16996.53</v>
      </c>
      <c r="AA34" s="133"/>
      <c r="AB34" s="133">
        <f>SUM(AB35:AB38)</f>
        <v>0</v>
      </c>
      <c r="AC34" s="133"/>
      <c r="AD34" s="133">
        <f>SUM(AD35:AD38)</f>
        <v>16996.53</v>
      </c>
      <c r="AE34" s="133"/>
      <c r="AF34" s="124">
        <f>SUM(AF35:AF38)</f>
        <v>3.4700000000010505</v>
      </c>
      <c r="AG34" s="1"/>
    </row>
    <row r="35" spans="1:33" s="23" customFormat="1" ht="15.75" customHeight="1">
      <c r="A35" s="1"/>
      <c r="B35" s="77"/>
      <c r="C35" s="78"/>
      <c r="D35" s="78"/>
      <c r="E35" s="78"/>
      <c r="F35" s="79"/>
      <c r="G35" s="80"/>
      <c r="H35" s="81"/>
      <c r="I35" s="81"/>
      <c r="J35" s="82"/>
      <c r="K35" s="112"/>
      <c r="L35" s="87"/>
      <c r="M35" s="87">
        <v>1</v>
      </c>
      <c r="N35" s="155" t="s">
        <v>6</v>
      </c>
      <c r="O35" s="64"/>
      <c r="P35" s="63" t="s">
        <v>45</v>
      </c>
      <c r="Q35" s="83"/>
      <c r="R35" s="130">
        <v>15000</v>
      </c>
      <c r="S35" s="135"/>
      <c r="T35" s="173"/>
      <c r="U35" s="128"/>
      <c r="V35" s="135"/>
      <c r="W35" s="137">
        <v>15000</v>
      </c>
      <c r="X35" s="167"/>
      <c r="Y35" s="135"/>
      <c r="Z35" s="138">
        <v>9952.96</v>
      </c>
      <c r="AA35" s="139"/>
      <c r="AB35" s="138">
        <v>0</v>
      </c>
      <c r="AC35" s="135"/>
      <c r="AD35" s="138">
        <f>SUM(Z35+AB35)</f>
        <v>9952.96</v>
      </c>
      <c r="AE35" s="135"/>
      <c r="AF35" s="140">
        <f>W35-AD35</f>
        <v>5047.040000000001</v>
      </c>
      <c r="AG35" s="1"/>
    </row>
    <row r="36" spans="1:33" s="23" customFormat="1" ht="15.75" customHeight="1">
      <c r="A36" s="1"/>
      <c r="B36" s="77"/>
      <c r="C36" s="78"/>
      <c r="D36" s="78"/>
      <c r="E36" s="78"/>
      <c r="F36" s="79"/>
      <c r="G36" s="80"/>
      <c r="H36" s="81"/>
      <c r="I36" s="81"/>
      <c r="J36" s="82"/>
      <c r="K36" s="112"/>
      <c r="L36" s="87"/>
      <c r="M36" s="87">
        <v>1</v>
      </c>
      <c r="N36" s="155">
        <v>2</v>
      </c>
      <c r="O36" s="64"/>
      <c r="P36" s="63" t="s">
        <v>87</v>
      </c>
      <c r="Q36" s="83"/>
      <c r="R36" s="130">
        <v>0</v>
      </c>
      <c r="S36" s="135"/>
      <c r="T36" s="173"/>
      <c r="U36" s="128"/>
      <c r="V36" s="135"/>
      <c r="W36" s="137">
        <f>R36*8/100</f>
        <v>0</v>
      </c>
      <c r="X36" s="167"/>
      <c r="Y36" s="135"/>
      <c r="Z36" s="138">
        <v>1499.07</v>
      </c>
      <c r="AA36" s="139"/>
      <c r="AB36" s="138">
        <v>0</v>
      </c>
      <c r="AC36" s="135"/>
      <c r="AD36" s="138">
        <f>SUM(Z36+AB36)</f>
        <v>1499.07</v>
      </c>
      <c r="AE36" s="135"/>
      <c r="AF36" s="140">
        <f>W36-AD36</f>
        <v>-1499.07</v>
      </c>
      <c r="AG36" s="1"/>
    </row>
    <row r="37" spans="1:33" s="23" customFormat="1" ht="15.75" customHeight="1">
      <c r="A37" s="1"/>
      <c r="B37" s="77"/>
      <c r="C37" s="78"/>
      <c r="D37" s="78"/>
      <c r="E37" s="78"/>
      <c r="F37" s="79"/>
      <c r="G37" s="80"/>
      <c r="H37" s="81"/>
      <c r="I37" s="81"/>
      <c r="J37" s="82"/>
      <c r="K37" s="112"/>
      <c r="L37" s="87"/>
      <c r="M37" s="87">
        <v>2</v>
      </c>
      <c r="N37" s="155" t="s">
        <v>7</v>
      </c>
      <c r="O37" s="64"/>
      <c r="P37" s="63" t="s">
        <v>46</v>
      </c>
      <c r="Q37" s="83"/>
      <c r="R37" s="130">
        <v>1000</v>
      </c>
      <c r="S37" s="135"/>
      <c r="T37" s="173"/>
      <c r="U37" s="128"/>
      <c r="V37" s="135"/>
      <c r="W37" s="137">
        <v>1000</v>
      </c>
      <c r="X37" s="167"/>
      <c r="Y37" s="135"/>
      <c r="Z37" s="138">
        <v>4838.13</v>
      </c>
      <c r="AA37" s="139"/>
      <c r="AB37" s="138">
        <v>0</v>
      </c>
      <c r="AC37" s="135"/>
      <c r="AD37" s="138">
        <f>SUM(Z37+AB37)</f>
        <v>4838.13</v>
      </c>
      <c r="AE37" s="135"/>
      <c r="AF37" s="140">
        <f>W37-AD37</f>
        <v>-3838.13</v>
      </c>
      <c r="AG37" s="1"/>
    </row>
    <row r="38" spans="1:33" s="23" customFormat="1" ht="15.75" customHeight="1">
      <c r="A38" s="1"/>
      <c r="B38" s="77"/>
      <c r="C38" s="78"/>
      <c r="D38" s="78"/>
      <c r="E38" s="78"/>
      <c r="F38" s="79"/>
      <c r="G38" s="80"/>
      <c r="H38" s="81"/>
      <c r="I38" s="81"/>
      <c r="J38" s="82"/>
      <c r="K38" s="112"/>
      <c r="L38" s="87"/>
      <c r="M38" s="87">
        <v>5</v>
      </c>
      <c r="N38" s="155" t="s">
        <v>6</v>
      </c>
      <c r="O38" s="64"/>
      <c r="P38" s="63" t="s">
        <v>55</v>
      </c>
      <c r="Q38" s="83"/>
      <c r="R38" s="130">
        <v>1000</v>
      </c>
      <c r="S38" s="135"/>
      <c r="T38" s="173"/>
      <c r="U38" s="128"/>
      <c r="V38" s="135"/>
      <c r="W38" s="137">
        <v>1000</v>
      </c>
      <c r="X38" s="167"/>
      <c r="Y38" s="135"/>
      <c r="Z38" s="138">
        <v>706.37</v>
      </c>
      <c r="AA38" s="139"/>
      <c r="AB38" s="138">
        <v>0</v>
      </c>
      <c r="AC38" s="135"/>
      <c r="AD38" s="138">
        <f>SUM(Z38+AB38)</f>
        <v>706.37</v>
      </c>
      <c r="AE38" s="135"/>
      <c r="AF38" s="140">
        <f>W38-AD38</f>
        <v>293.63</v>
      </c>
      <c r="AG38" s="1"/>
    </row>
    <row r="39" spans="1:33" ht="15.75" customHeight="1">
      <c r="A39" s="1"/>
      <c r="B39" s="58"/>
      <c r="C39" s="58"/>
      <c r="D39" s="59"/>
      <c r="E39" s="58"/>
      <c r="F39" s="54"/>
      <c r="G39" s="55"/>
      <c r="H39" s="56"/>
      <c r="I39" s="56"/>
      <c r="J39" s="57"/>
      <c r="K39" s="92" t="s">
        <v>18</v>
      </c>
      <c r="L39" s="88">
        <v>3</v>
      </c>
      <c r="M39" s="86"/>
      <c r="N39" s="154"/>
      <c r="O39" s="60"/>
      <c r="P39" s="62" t="s">
        <v>21</v>
      </c>
      <c r="Q39" s="61"/>
      <c r="R39" s="128">
        <f>SUM(R41+R40)</f>
        <v>3000</v>
      </c>
      <c r="S39" s="129"/>
      <c r="T39" s="172" t="s">
        <v>118</v>
      </c>
      <c r="U39" s="128">
        <f>SUM(U41+U40)</f>
        <v>2000</v>
      </c>
      <c r="V39" s="129"/>
      <c r="W39" s="131">
        <f>W40+W41</f>
        <v>1000</v>
      </c>
      <c r="X39" s="166">
        <f>W39/R39</f>
        <v>0.3333333333333333</v>
      </c>
      <c r="Y39" s="129"/>
      <c r="Z39" s="133">
        <f>SUM(Z41+Z40)</f>
        <v>0</v>
      </c>
      <c r="AA39" s="134"/>
      <c r="AB39" s="133">
        <f>AB40+AB41</f>
        <v>0</v>
      </c>
      <c r="AC39" s="129"/>
      <c r="AD39" s="133">
        <f>AD40+AD41</f>
        <v>0</v>
      </c>
      <c r="AE39" s="129"/>
      <c r="AF39" s="124">
        <f>SUM(AF41+AF40)</f>
        <v>1000</v>
      </c>
      <c r="AG39" s="1"/>
    </row>
    <row r="40" spans="1:33" s="23" customFormat="1" ht="15.75" customHeight="1">
      <c r="A40" s="1"/>
      <c r="B40" s="77"/>
      <c r="C40" s="78"/>
      <c r="D40" s="78"/>
      <c r="E40" s="78"/>
      <c r="F40" s="79"/>
      <c r="G40" s="80"/>
      <c r="H40" s="81"/>
      <c r="I40" s="81"/>
      <c r="J40" s="82"/>
      <c r="K40" s="113"/>
      <c r="L40" s="114"/>
      <c r="M40" s="87">
        <v>1</v>
      </c>
      <c r="N40" s="155" t="s">
        <v>6</v>
      </c>
      <c r="O40" s="64"/>
      <c r="P40" s="65" t="s">
        <v>51</v>
      </c>
      <c r="Q40" s="83"/>
      <c r="R40" s="141">
        <v>0</v>
      </c>
      <c r="S40" s="135"/>
      <c r="T40" s="181"/>
      <c r="U40" s="189"/>
      <c r="V40" s="135"/>
      <c r="W40" s="137">
        <f>R40*8/100</f>
        <v>0</v>
      </c>
      <c r="X40" s="167"/>
      <c r="Y40" s="135"/>
      <c r="Z40" s="138">
        <v>0</v>
      </c>
      <c r="AA40" s="139"/>
      <c r="AB40" s="138">
        <v>0</v>
      </c>
      <c r="AC40" s="135"/>
      <c r="AD40" s="138">
        <f>SUM(Z40+AB40)</f>
        <v>0</v>
      </c>
      <c r="AE40" s="135"/>
      <c r="AF40" s="140">
        <f>W40-AD40</f>
        <v>0</v>
      </c>
      <c r="AG40" s="1"/>
    </row>
    <row r="41" spans="1:33" s="23" customFormat="1" ht="15.75" customHeight="1">
      <c r="A41" s="1"/>
      <c r="B41" s="77"/>
      <c r="C41" s="78"/>
      <c r="D41" s="78"/>
      <c r="E41" s="78"/>
      <c r="F41" s="79"/>
      <c r="G41" s="80"/>
      <c r="H41" s="81"/>
      <c r="I41" s="81"/>
      <c r="J41" s="82"/>
      <c r="K41" s="113"/>
      <c r="L41" s="114"/>
      <c r="M41" s="87">
        <v>2</v>
      </c>
      <c r="N41" s="155" t="s">
        <v>6</v>
      </c>
      <c r="O41" s="64"/>
      <c r="P41" s="65" t="s">
        <v>47</v>
      </c>
      <c r="Q41" s="83"/>
      <c r="R41" s="141">
        <v>3000</v>
      </c>
      <c r="S41" s="135"/>
      <c r="T41" s="181" t="s">
        <v>118</v>
      </c>
      <c r="U41" s="217">
        <v>2000</v>
      </c>
      <c r="V41" s="135"/>
      <c r="W41" s="137">
        <f>3000-U41</f>
        <v>1000</v>
      </c>
      <c r="X41" s="167"/>
      <c r="Y41" s="135"/>
      <c r="Z41" s="138">
        <v>0</v>
      </c>
      <c r="AA41" s="139"/>
      <c r="AB41" s="138">
        <v>0</v>
      </c>
      <c r="AC41" s="135"/>
      <c r="AD41" s="138">
        <f>SUM(Z41+AB41)</f>
        <v>0</v>
      </c>
      <c r="AE41" s="135"/>
      <c r="AF41" s="140">
        <f>W41-AD41</f>
        <v>1000</v>
      </c>
      <c r="AG41" s="1"/>
    </row>
    <row r="42" spans="1:33" ht="15.75" customHeight="1">
      <c r="A42" s="1"/>
      <c r="B42" s="58"/>
      <c r="C42" s="58"/>
      <c r="D42" s="59"/>
      <c r="E42" s="58"/>
      <c r="F42" s="54"/>
      <c r="G42" s="55"/>
      <c r="H42" s="56"/>
      <c r="I42" s="56"/>
      <c r="J42" s="57"/>
      <c r="K42" s="94">
        <v>3</v>
      </c>
      <c r="L42" s="93">
        <v>5</v>
      </c>
      <c r="M42" s="86"/>
      <c r="N42" s="154"/>
      <c r="O42" s="64"/>
      <c r="P42" s="62" t="s">
        <v>22</v>
      </c>
      <c r="Q42" s="61"/>
      <c r="R42" s="128">
        <f>SUM(R43)</f>
        <v>5000</v>
      </c>
      <c r="S42" s="129"/>
      <c r="T42" s="172"/>
      <c r="U42" s="128"/>
      <c r="V42" s="129"/>
      <c r="W42" s="131">
        <f>SUM(W43)</f>
        <v>5000</v>
      </c>
      <c r="X42" s="166">
        <f>W42/R42</f>
        <v>1</v>
      </c>
      <c r="Y42" s="129"/>
      <c r="Z42" s="133">
        <f>SUM(Z43)</f>
        <v>4195.37</v>
      </c>
      <c r="AA42" s="134"/>
      <c r="AB42" s="133">
        <f>SUM(AB43)</f>
        <v>0</v>
      </c>
      <c r="AC42" s="129"/>
      <c r="AD42" s="133">
        <f>SUM(AD43)</f>
        <v>4195.37</v>
      </c>
      <c r="AE42" s="129"/>
      <c r="AF42" s="124">
        <f>SUM(AF43)</f>
        <v>804.6300000000001</v>
      </c>
      <c r="AG42" s="1"/>
    </row>
    <row r="43" spans="1:33" s="23" customFormat="1" ht="15.75" customHeight="1">
      <c r="A43" s="1"/>
      <c r="B43" s="77"/>
      <c r="C43" s="77"/>
      <c r="D43" s="77"/>
      <c r="E43" s="77"/>
      <c r="F43" s="79"/>
      <c r="G43" s="80"/>
      <c r="H43" s="81"/>
      <c r="I43" s="81"/>
      <c r="J43" s="82"/>
      <c r="K43" s="115"/>
      <c r="L43" s="114"/>
      <c r="M43" s="87">
        <v>2</v>
      </c>
      <c r="N43" s="155" t="s">
        <v>7</v>
      </c>
      <c r="O43" s="64"/>
      <c r="P43" s="65" t="s">
        <v>48</v>
      </c>
      <c r="Q43" s="83"/>
      <c r="R43" s="130">
        <v>5000</v>
      </c>
      <c r="S43" s="135"/>
      <c r="T43" s="173"/>
      <c r="U43" s="128"/>
      <c r="V43" s="135"/>
      <c r="W43" s="137">
        <v>5000</v>
      </c>
      <c r="X43" s="167"/>
      <c r="Y43" s="135"/>
      <c r="Z43" s="138">
        <v>4195.37</v>
      </c>
      <c r="AA43" s="139"/>
      <c r="AB43" s="138">
        <v>0</v>
      </c>
      <c r="AC43" s="135"/>
      <c r="AD43" s="138">
        <f>SUM(Z43+AB43)</f>
        <v>4195.37</v>
      </c>
      <c r="AE43" s="135"/>
      <c r="AF43" s="140">
        <f>W43-AD43</f>
        <v>804.6300000000001</v>
      </c>
      <c r="AG43" s="1"/>
    </row>
    <row r="44" spans="1:33" s="22" customFormat="1" ht="15.75" customHeight="1">
      <c r="A44" s="3"/>
      <c r="B44" s="58"/>
      <c r="C44" s="59"/>
      <c r="D44" s="59"/>
      <c r="E44" s="59"/>
      <c r="F44" s="54"/>
      <c r="G44" s="55"/>
      <c r="H44" s="56"/>
      <c r="I44" s="56"/>
      <c r="J44" s="57"/>
      <c r="K44" s="92">
        <v>3</v>
      </c>
      <c r="L44" s="88">
        <v>7</v>
      </c>
      <c r="M44" s="88"/>
      <c r="N44" s="156"/>
      <c r="O44" s="60"/>
      <c r="P44" s="62" t="s">
        <v>24</v>
      </c>
      <c r="Q44" s="61"/>
      <c r="R44" s="128">
        <f>SUM(R45:R47)</f>
        <v>10000</v>
      </c>
      <c r="S44" s="129"/>
      <c r="T44" s="172" t="s">
        <v>116</v>
      </c>
      <c r="U44" s="128">
        <f>SUM(U45:U47)</f>
        <v>2000</v>
      </c>
      <c r="V44" s="129"/>
      <c r="W44" s="131">
        <f>SUM(W45:W47)</f>
        <v>12000</v>
      </c>
      <c r="X44" s="166">
        <f>W44/R44</f>
        <v>1.2</v>
      </c>
      <c r="Y44" s="129"/>
      <c r="Z44" s="133">
        <f>SUM(Z45:Z47)</f>
        <v>11831.86</v>
      </c>
      <c r="AA44" s="134"/>
      <c r="AB44" s="133">
        <f>SUM(AB45:AB47)</f>
        <v>0</v>
      </c>
      <c r="AC44" s="129"/>
      <c r="AD44" s="133">
        <f>SUM(AD45:AD47)</f>
        <v>11831.86</v>
      </c>
      <c r="AE44" s="129"/>
      <c r="AF44" s="124">
        <f>SUM(AF45:AF47)</f>
        <v>168.13999999999942</v>
      </c>
      <c r="AG44" s="3"/>
    </row>
    <row r="45" spans="1:33" s="23" customFormat="1" ht="15.75" customHeight="1">
      <c r="A45" s="1"/>
      <c r="B45" s="77"/>
      <c r="C45" s="78"/>
      <c r="D45" s="78"/>
      <c r="E45" s="78"/>
      <c r="F45" s="79"/>
      <c r="G45" s="80"/>
      <c r="H45" s="81"/>
      <c r="I45" s="81"/>
      <c r="J45" s="82"/>
      <c r="K45" s="113"/>
      <c r="L45" s="87"/>
      <c r="M45" s="87">
        <v>1</v>
      </c>
      <c r="N45" s="171">
        <v>2</v>
      </c>
      <c r="O45" s="64"/>
      <c r="P45" s="65" t="s">
        <v>91</v>
      </c>
      <c r="Q45" s="83"/>
      <c r="R45" s="130">
        <v>0</v>
      </c>
      <c r="S45" s="135"/>
      <c r="T45" s="173"/>
      <c r="U45" s="128"/>
      <c r="V45" s="135"/>
      <c r="W45" s="137">
        <f>R45*8/100</f>
        <v>0</v>
      </c>
      <c r="X45" s="167"/>
      <c r="Y45" s="135"/>
      <c r="Z45" s="138">
        <v>4835.64</v>
      </c>
      <c r="AA45" s="139"/>
      <c r="AB45" s="138">
        <v>0</v>
      </c>
      <c r="AC45" s="135"/>
      <c r="AD45" s="138">
        <f>SUM(Z45+AB45)</f>
        <v>4835.64</v>
      </c>
      <c r="AE45" s="135"/>
      <c r="AF45" s="140">
        <f>W45-AD45</f>
        <v>-4835.64</v>
      </c>
      <c r="AG45" s="1"/>
    </row>
    <row r="46" spans="1:33" s="23" customFormat="1" ht="15.75" customHeight="1">
      <c r="A46" s="1"/>
      <c r="B46" s="77"/>
      <c r="C46" s="78"/>
      <c r="D46" s="78"/>
      <c r="E46" s="78"/>
      <c r="F46" s="79"/>
      <c r="G46" s="80"/>
      <c r="H46" s="81"/>
      <c r="I46" s="81"/>
      <c r="J46" s="82"/>
      <c r="K46" s="113"/>
      <c r="L46" s="87"/>
      <c r="M46" s="87">
        <v>1</v>
      </c>
      <c r="N46" s="171">
        <v>3</v>
      </c>
      <c r="O46" s="64"/>
      <c r="P46" s="65" t="s">
        <v>66</v>
      </c>
      <c r="Q46" s="83"/>
      <c r="R46" s="130">
        <v>0</v>
      </c>
      <c r="S46" s="135"/>
      <c r="T46" s="173"/>
      <c r="U46" s="128"/>
      <c r="V46" s="135"/>
      <c r="W46" s="137">
        <f>R46*8/100</f>
        <v>0</v>
      </c>
      <c r="X46" s="167"/>
      <c r="Y46" s="135"/>
      <c r="Z46" s="138">
        <v>0</v>
      </c>
      <c r="AA46" s="139"/>
      <c r="AB46" s="138">
        <v>0</v>
      </c>
      <c r="AC46" s="135"/>
      <c r="AD46" s="138">
        <f>SUM(Z46+AB46)</f>
        <v>0</v>
      </c>
      <c r="AE46" s="135"/>
      <c r="AF46" s="140">
        <f>W46-AD46</f>
        <v>0</v>
      </c>
      <c r="AG46" s="1"/>
    </row>
    <row r="47" spans="1:33" s="23" customFormat="1" ht="15.75" customHeight="1">
      <c r="A47" s="1"/>
      <c r="B47" s="77"/>
      <c r="C47" s="78"/>
      <c r="D47" s="78"/>
      <c r="E47" s="78"/>
      <c r="F47" s="79"/>
      <c r="G47" s="80"/>
      <c r="H47" s="81"/>
      <c r="I47" s="81"/>
      <c r="J47" s="82"/>
      <c r="K47" s="113"/>
      <c r="L47" s="87"/>
      <c r="M47" s="87">
        <v>3</v>
      </c>
      <c r="N47" s="155" t="s">
        <v>7</v>
      </c>
      <c r="O47" s="64"/>
      <c r="P47" s="65" t="s">
        <v>54</v>
      </c>
      <c r="Q47" s="83"/>
      <c r="R47" s="130">
        <v>10000</v>
      </c>
      <c r="S47" s="135"/>
      <c r="T47" s="173" t="s">
        <v>116</v>
      </c>
      <c r="U47" s="130">
        <v>2000</v>
      </c>
      <c r="V47" s="135"/>
      <c r="W47" s="137">
        <v>12000</v>
      </c>
      <c r="X47" s="167"/>
      <c r="Y47" s="135"/>
      <c r="Z47" s="138">
        <v>6996.22</v>
      </c>
      <c r="AA47" s="139"/>
      <c r="AB47" s="138">
        <v>0</v>
      </c>
      <c r="AC47" s="135"/>
      <c r="AD47" s="138">
        <f>SUM(Z47+AB47)</f>
        <v>6996.22</v>
      </c>
      <c r="AE47" s="135"/>
      <c r="AF47" s="140">
        <f>W47-AD47</f>
        <v>5003.78</v>
      </c>
      <c r="AG47" s="1"/>
    </row>
    <row r="48" spans="1:33" s="9" customFormat="1" ht="14.25" customHeight="1">
      <c r="A48" s="3"/>
      <c r="B48" s="58"/>
      <c r="C48" s="58"/>
      <c r="D48" s="59"/>
      <c r="E48" s="58"/>
      <c r="F48" s="54"/>
      <c r="G48" s="55"/>
      <c r="H48" s="56"/>
      <c r="I48" s="56"/>
      <c r="J48" s="57"/>
      <c r="K48" s="91">
        <v>3</v>
      </c>
      <c r="L48" s="88">
        <v>9</v>
      </c>
      <c r="M48" s="88"/>
      <c r="N48" s="156"/>
      <c r="O48" s="60"/>
      <c r="P48" s="62" t="s">
        <v>23</v>
      </c>
      <c r="Q48" s="70"/>
      <c r="R48" s="142">
        <f>SUM(R49:R50)</f>
        <v>100000</v>
      </c>
      <c r="S48" s="129"/>
      <c r="T48" s="172"/>
      <c r="U48" s="128"/>
      <c r="V48" s="129"/>
      <c r="W48" s="131">
        <f>SUM(W49:W50)</f>
        <v>100000</v>
      </c>
      <c r="X48" s="166">
        <f>W48/R48</f>
        <v>1</v>
      </c>
      <c r="Y48" s="129"/>
      <c r="Z48" s="133">
        <f>SUM(Z49:Z50)</f>
        <v>58848.130000000005</v>
      </c>
      <c r="AA48" s="134"/>
      <c r="AB48" s="133">
        <f>SUM(AB49:AB50)</f>
        <v>0</v>
      </c>
      <c r="AC48" s="129"/>
      <c r="AD48" s="133">
        <f>SUM(AD49:AD50)</f>
        <v>58848.130000000005</v>
      </c>
      <c r="AE48" s="129"/>
      <c r="AF48" s="143">
        <f>SUM(AF49:AF50)</f>
        <v>41151.869999999995</v>
      </c>
      <c r="AG48" s="3"/>
    </row>
    <row r="49" spans="1:33" s="24" customFormat="1" ht="14.25" customHeight="1">
      <c r="A49" s="1"/>
      <c r="B49" s="77"/>
      <c r="C49" s="77"/>
      <c r="D49" s="78"/>
      <c r="E49" s="77"/>
      <c r="F49" s="79"/>
      <c r="G49" s="80"/>
      <c r="H49" s="81"/>
      <c r="I49" s="81"/>
      <c r="J49" s="82"/>
      <c r="K49" s="112"/>
      <c r="L49" s="87"/>
      <c r="M49" s="87">
        <v>1</v>
      </c>
      <c r="N49" s="155" t="s">
        <v>6</v>
      </c>
      <c r="O49" s="64"/>
      <c r="P49" s="65" t="s">
        <v>49</v>
      </c>
      <c r="Q49" s="84"/>
      <c r="R49" s="136">
        <v>70000</v>
      </c>
      <c r="S49" s="135"/>
      <c r="T49" s="173"/>
      <c r="U49" s="128"/>
      <c r="V49" s="135"/>
      <c r="W49" s="137">
        <v>70000</v>
      </c>
      <c r="X49" s="167"/>
      <c r="Y49" s="135"/>
      <c r="Z49" s="138">
        <v>41795.04</v>
      </c>
      <c r="AA49" s="139"/>
      <c r="AB49" s="138">
        <v>0</v>
      </c>
      <c r="AC49" s="135"/>
      <c r="AD49" s="138">
        <f>SUM(Z49+AB49)</f>
        <v>41795.04</v>
      </c>
      <c r="AE49" s="135"/>
      <c r="AF49" s="140">
        <f>W49-AD49</f>
        <v>28204.96</v>
      </c>
      <c r="AG49" s="1"/>
    </row>
    <row r="50" spans="1:33" s="23" customFormat="1" ht="15" customHeight="1">
      <c r="A50" s="1"/>
      <c r="B50" s="77"/>
      <c r="C50" s="77"/>
      <c r="D50" s="78"/>
      <c r="E50" s="77"/>
      <c r="F50" s="79"/>
      <c r="G50" s="80"/>
      <c r="H50" s="81"/>
      <c r="I50" s="81"/>
      <c r="J50" s="82"/>
      <c r="K50" s="112"/>
      <c r="L50" s="87"/>
      <c r="M50" s="87">
        <v>2</v>
      </c>
      <c r="N50" s="155" t="s">
        <v>6</v>
      </c>
      <c r="O50" s="64"/>
      <c r="P50" s="65" t="s">
        <v>50</v>
      </c>
      <c r="Q50" s="84"/>
      <c r="R50" s="136">
        <v>30000</v>
      </c>
      <c r="S50" s="135"/>
      <c r="T50" s="173"/>
      <c r="U50" s="128"/>
      <c r="V50" s="135"/>
      <c r="W50" s="137">
        <v>30000</v>
      </c>
      <c r="X50" s="167"/>
      <c r="Y50" s="135"/>
      <c r="Z50" s="138">
        <v>17053.09</v>
      </c>
      <c r="AA50" s="139"/>
      <c r="AB50" s="138">
        <v>0</v>
      </c>
      <c r="AC50" s="135"/>
      <c r="AD50" s="138">
        <f>SUM(Z50+AB50)</f>
        <v>17053.09</v>
      </c>
      <c r="AE50" s="135"/>
      <c r="AF50" s="140">
        <f>W50-AD50</f>
        <v>12946.91</v>
      </c>
      <c r="AG50" s="1"/>
    </row>
    <row r="51" spans="1:33" ht="15.75" customHeight="1">
      <c r="A51" s="1"/>
      <c r="B51" s="58"/>
      <c r="C51" s="58"/>
      <c r="D51" s="59"/>
      <c r="E51" s="58"/>
      <c r="F51" s="54"/>
      <c r="G51" s="55"/>
      <c r="H51" s="56"/>
      <c r="I51" s="56"/>
      <c r="J51" s="57"/>
      <c r="K51" s="94"/>
      <c r="L51" s="93"/>
      <c r="M51" s="86"/>
      <c r="N51" s="154"/>
      <c r="O51" s="64"/>
      <c r="P51" s="62"/>
      <c r="Q51" s="61"/>
      <c r="R51" s="128"/>
      <c r="S51" s="129"/>
      <c r="T51" s="172"/>
      <c r="U51" s="128"/>
      <c r="V51" s="129"/>
      <c r="W51" s="131"/>
      <c r="X51" s="166"/>
      <c r="Y51" s="129"/>
      <c r="Z51" s="133"/>
      <c r="AA51" s="134"/>
      <c r="AB51" s="133"/>
      <c r="AC51" s="129"/>
      <c r="AD51" s="133"/>
      <c r="AE51" s="129"/>
      <c r="AF51" s="124"/>
      <c r="AG51" s="1"/>
    </row>
    <row r="52" spans="1:33" s="21" customFormat="1" ht="15.75" customHeight="1">
      <c r="A52" s="20"/>
      <c r="B52" s="95">
        <v>38</v>
      </c>
      <c r="C52" s="51">
        <v>4</v>
      </c>
      <c r="D52" s="52">
        <v>40</v>
      </c>
      <c r="E52" s="51">
        <v>40</v>
      </c>
      <c r="F52" s="66">
        <v>9</v>
      </c>
      <c r="G52" s="67">
        <v>4</v>
      </c>
      <c r="H52" s="68">
        <v>2</v>
      </c>
      <c r="I52" s="68"/>
      <c r="J52" s="69">
        <v>2</v>
      </c>
      <c r="K52" s="89"/>
      <c r="L52" s="90"/>
      <c r="M52" s="85"/>
      <c r="N52" s="158"/>
      <c r="O52" s="74"/>
      <c r="P52" s="53" t="s">
        <v>26</v>
      </c>
      <c r="Q52" s="75"/>
      <c r="R52" s="124"/>
      <c r="S52" s="125"/>
      <c r="T52" s="179"/>
      <c r="U52" s="124"/>
      <c r="V52" s="125"/>
      <c r="W52" s="124"/>
      <c r="X52" s="168"/>
      <c r="Y52" s="125"/>
      <c r="Z52" s="133"/>
      <c r="AA52" s="134"/>
      <c r="AB52" s="133"/>
      <c r="AC52" s="125"/>
      <c r="AD52" s="133"/>
      <c r="AE52" s="125"/>
      <c r="AF52" s="124"/>
      <c r="AG52" s="20"/>
    </row>
    <row r="53" spans="1:33" ht="15.75" customHeight="1">
      <c r="A53" s="1"/>
      <c r="B53" s="58"/>
      <c r="C53" s="58"/>
      <c r="D53" s="59"/>
      <c r="E53" s="58"/>
      <c r="F53" s="54"/>
      <c r="G53" s="55"/>
      <c r="H53" s="56"/>
      <c r="I53" s="56"/>
      <c r="J53" s="57"/>
      <c r="K53" s="91">
        <v>3</v>
      </c>
      <c r="L53" s="88">
        <v>2</v>
      </c>
      <c r="M53" s="86"/>
      <c r="N53" s="154"/>
      <c r="O53" s="60"/>
      <c r="P53" s="76" t="s">
        <v>20</v>
      </c>
      <c r="Q53" s="61"/>
      <c r="R53" s="128">
        <f>SUM(R54:R58)</f>
        <v>7000</v>
      </c>
      <c r="S53" s="129"/>
      <c r="T53" s="172"/>
      <c r="U53" s="128"/>
      <c r="V53" s="129"/>
      <c r="W53" s="131">
        <f>SUM(W54:W58)</f>
        <v>7000</v>
      </c>
      <c r="X53" s="166">
        <f>W53/R53</f>
        <v>1</v>
      </c>
      <c r="Y53" s="129"/>
      <c r="Z53" s="133">
        <f>SUM(Z54:Z58)</f>
        <v>6906.1</v>
      </c>
      <c r="AA53" s="134"/>
      <c r="AB53" s="133">
        <f>SUM(AB54:AB58)</f>
        <v>0</v>
      </c>
      <c r="AC53" s="129"/>
      <c r="AD53" s="133">
        <f>SUM(AD54:AD58)</f>
        <v>6906.1</v>
      </c>
      <c r="AE53" s="129"/>
      <c r="AF53" s="124">
        <f>SUM(AF54:AF58)</f>
        <v>93.89999999999957</v>
      </c>
      <c r="AG53" s="1"/>
    </row>
    <row r="54" spans="1:33" s="23" customFormat="1" ht="15.75" customHeight="1">
      <c r="A54" s="1"/>
      <c r="B54" s="77"/>
      <c r="C54" s="78"/>
      <c r="D54" s="78"/>
      <c r="E54" s="77"/>
      <c r="F54" s="79"/>
      <c r="G54" s="80"/>
      <c r="H54" s="81"/>
      <c r="I54" s="81"/>
      <c r="J54" s="82"/>
      <c r="K54" s="112"/>
      <c r="L54" s="87"/>
      <c r="M54" s="87">
        <v>1</v>
      </c>
      <c r="N54" s="155" t="s">
        <v>6</v>
      </c>
      <c r="O54" s="64"/>
      <c r="P54" s="63" t="s">
        <v>45</v>
      </c>
      <c r="Q54" s="83"/>
      <c r="R54" s="130">
        <v>5500</v>
      </c>
      <c r="S54" s="135"/>
      <c r="T54" s="173"/>
      <c r="U54" s="128"/>
      <c r="V54" s="135"/>
      <c r="W54" s="137">
        <v>5500</v>
      </c>
      <c r="X54" s="167"/>
      <c r="Y54" s="135"/>
      <c r="Z54" s="138">
        <v>5499.64</v>
      </c>
      <c r="AA54" s="139"/>
      <c r="AB54" s="138">
        <v>0</v>
      </c>
      <c r="AC54" s="135"/>
      <c r="AD54" s="138">
        <f>SUM(Z54+AB54)</f>
        <v>5499.64</v>
      </c>
      <c r="AE54" s="135"/>
      <c r="AF54" s="140">
        <f>W54-AD54</f>
        <v>0.3599999999996726</v>
      </c>
      <c r="AG54" s="1"/>
    </row>
    <row r="55" spans="1:33" s="23" customFormat="1" ht="15.75" customHeight="1">
      <c r="A55" s="1"/>
      <c r="B55" s="77"/>
      <c r="C55" s="78"/>
      <c r="D55" s="78"/>
      <c r="E55" s="77"/>
      <c r="F55" s="79"/>
      <c r="G55" s="80"/>
      <c r="H55" s="81"/>
      <c r="I55" s="81"/>
      <c r="J55" s="82"/>
      <c r="K55" s="112"/>
      <c r="L55" s="87"/>
      <c r="M55" s="87">
        <v>1</v>
      </c>
      <c r="N55" s="155">
        <v>2</v>
      </c>
      <c r="O55" s="64"/>
      <c r="P55" s="63" t="s">
        <v>87</v>
      </c>
      <c r="Q55" s="83"/>
      <c r="R55" s="130">
        <v>0</v>
      </c>
      <c r="S55" s="135"/>
      <c r="T55" s="173"/>
      <c r="U55" s="128"/>
      <c r="V55" s="135"/>
      <c r="W55" s="137">
        <f>R55*8/100</f>
        <v>0</v>
      </c>
      <c r="X55" s="167"/>
      <c r="Y55" s="135"/>
      <c r="Z55" s="138">
        <v>0</v>
      </c>
      <c r="AA55" s="139"/>
      <c r="AB55" s="138">
        <v>0</v>
      </c>
      <c r="AC55" s="135"/>
      <c r="AD55" s="138">
        <f>SUM(Z55+AB55)</f>
        <v>0</v>
      </c>
      <c r="AE55" s="135"/>
      <c r="AF55" s="140">
        <f>W55-AD55</f>
        <v>0</v>
      </c>
      <c r="AG55" s="1"/>
    </row>
    <row r="56" spans="1:33" s="23" customFormat="1" ht="15.75" customHeight="1">
      <c r="A56" s="1"/>
      <c r="B56" s="77"/>
      <c r="C56" s="78"/>
      <c r="D56" s="78"/>
      <c r="E56" s="77"/>
      <c r="F56" s="79"/>
      <c r="G56" s="80"/>
      <c r="H56" s="81"/>
      <c r="I56" s="81"/>
      <c r="J56" s="82"/>
      <c r="K56" s="112"/>
      <c r="L56" s="87"/>
      <c r="M56" s="87">
        <v>2</v>
      </c>
      <c r="N56" s="155" t="s">
        <v>7</v>
      </c>
      <c r="O56" s="64"/>
      <c r="P56" s="63" t="s">
        <v>46</v>
      </c>
      <c r="Q56" s="83"/>
      <c r="R56" s="130">
        <v>1300</v>
      </c>
      <c r="S56" s="135"/>
      <c r="T56" s="173"/>
      <c r="U56" s="128"/>
      <c r="V56" s="135"/>
      <c r="W56" s="137">
        <v>1300</v>
      </c>
      <c r="X56" s="167"/>
      <c r="Y56" s="135"/>
      <c r="Z56" s="138">
        <v>1299.38</v>
      </c>
      <c r="AA56" s="139"/>
      <c r="AB56" s="138">
        <v>0</v>
      </c>
      <c r="AC56" s="135"/>
      <c r="AD56" s="138">
        <f>SUM(Z56+AB56)</f>
        <v>1299.38</v>
      </c>
      <c r="AE56" s="135"/>
      <c r="AF56" s="140">
        <f>W56-AD56</f>
        <v>0.6199999999998909</v>
      </c>
      <c r="AG56" s="1"/>
    </row>
    <row r="57" spans="1:33" s="23" customFormat="1" ht="15.75" customHeight="1">
      <c r="A57" s="1"/>
      <c r="B57" s="77"/>
      <c r="C57" s="78"/>
      <c r="D57" s="78"/>
      <c r="E57" s="77"/>
      <c r="F57" s="79"/>
      <c r="G57" s="80"/>
      <c r="H57" s="81"/>
      <c r="I57" s="81"/>
      <c r="J57" s="82"/>
      <c r="K57" s="112"/>
      <c r="L57" s="87"/>
      <c r="M57" s="87">
        <v>5</v>
      </c>
      <c r="N57" s="155" t="s">
        <v>6</v>
      </c>
      <c r="O57" s="64"/>
      <c r="P57" s="63" t="s">
        <v>55</v>
      </c>
      <c r="Q57" s="83"/>
      <c r="R57" s="130">
        <v>200</v>
      </c>
      <c r="S57" s="135"/>
      <c r="T57" s="173"/>
      <c r="U57" s="128"/>
      <c r="V57" s="135"/>
      <c r="W57" s="137">
        <v>200</v>
      </c>
      <c r="X57" s="167"/>
      <c r="Y57" s="135"/>
      <c r="Z57" s="138">
        <v>107.08</v>
      </c>
      <c r="AA57" s="139"/>
      <c r="AB57" s="138">
        <v>0</v>
      </c>
      <c r="AC57" s="135"/>
      <c r="AD57" s="138">
        <f>SUM(Z57+AB57)</f>
        <v>107.08</v>
      </c>
      <c r="AE57" s="135"/>
      <c r="AF57" s="140">
        <f>W57-AD57</f>
        <v>92.92</v>
      </c>
      <c r="AG57" s="1"/>
    </row>
    <row r="58" spans="1:33" s="23" customFormat="1" ht="15.75" customHeight="1">
      <c r="A58" s="1"/>
      <c r="B58" s="77"/>
      <c r="C58" s="78"/>
      <c r="D58" s="78"/>
      <c r="E58" s="77"/>
      <c r="F58" s="79"/>
      <c r="G58" s="80"/>
      <c r="H58" s="81"/>
      <c r="I58" s="81"/>
      <c r="J58" s="82"/>
      <c r="K58" s="112"/>
      <c r="L58" s="87"/>
      <c r="M58" s="87">
        <v>6</v>
      </c>
      <c r="N58" s="155">
        <v>90</v>
      </c>
      <c r="O58" s="64"/>
      <c r="P58" s="63" t="s">
        <v>59</v>
      </c>
      <c r="Q58" s="83"/>
      <c r="R58" s="130">
        <v>0</v>
      </c>
      <c r="S58" s="135"/>
      <c r="T58" s="173"/>
      <c r="U58" s="128"/>
      <c r="V58" s="135"/>
      <c r="W58" s="137">
        <f>R58*8/100</f>
        <v>0</v>
      </c>
      <c r="X58" s="167"/>
      <c r="Y58" s="135"/>
      <c r="Z58" s="138">
        <v>0</v>
      </c>
      <c r="AA58" s="139"/>
      <c r="AB58" s="138">
        <v>0</v>
      </c>
      <c r="AC58" s="135"/>
      <c r="AD58" s="138">
        <f>SUM(Z58+AB58)</f>
        <v>0</v>
      </c>
      <c r="AE58" s="135"/>
      <c r="AF58" s="140">
        <f>W58-AD58</f>
        <v>0</v>
      </c>
      <c r="AG58" s="1"/>
    </row>
    <row r="59" spans="1:33" s="22" customFormat="1" ht="15.75" customHeight="1">
      <c r="A59" s="3"/>
      <c r="B59" s="58"/>
      <c r="C59" s="59"/>
      <c r="D59" s="58"/>
      <c r="E59" s="58"/>
      <c r="F59" s="72"/>
      <c r="G59" s="55"/>
      <c r="H59" s="56"/>
      <c r="I59" s="56"/>
      <c r="J59" s="57"/>
      <c r="K59" s="92" t="s">
        <v>18</v>
      </c>
      <c r="L59" s="88">
        <v>3</v>
      </c>
      <c r="M59" s="88"/>
      <c r="N59" s="156"/>
      <c r="O59" s="60"/>
      <c r="P59" s="62" t="s">
        <v>21</v>
      </c>
      <c r="Q59" s="61"/>
      <c r="R59" s="128">
        <f>SUM(R60:R63)</f>
        <v>17000</v>
      </c>
      <c r="S59" s="129"/>
      <c r="T59" s="172"/>
      <c r="U59" s="128"/>
      <c r="V59" s="129"/>
      <c r="W59" s="131">
        <f>SUM(W60:W63)</f>
        <v>17000</v>
      </c>
      <c r="X59" s="166">
        <f>W59/R59</f>
        <v>1</v>
      </c>
      <c r="Y59" s="129"/>
      <c r="Z59" s="133">
        <f>SUM(Z60:Z63)</f>
        <v>14018.21</v>
      </c>
      <c r="AA59" s="134"/>
      <c r="AB59" s="133">
        <f>SUM(AB60:AB63)</f>
        <v>0</v>
      </c>
      <c r="AC59" s="129"/>
      <c r="AD59" s="133">
        <f>SUM(AD60:AD63)</f>
        <v>14018.21</v>
      </c>
      <c r="AE59" s="129"/>
      <c r="AF59" s="143">
        <f>SUM(AF60:AF63)</f>
        <v>2981.79</v>
      </c>
      <c r="AG59" s="3"/>
    </row>
    <row r="60" spans="1:33" s="23" customFormat="1" ht="15.75" customHeight="1">
      <c r="A60" s="1"/>
      <c r="B60" s="77"/>
      <c r="C60" s="78"/>
      <c r="D60" s="78"/>
      <c r="E60" s="77"/>
      <c r="F60" s="79"/>
      <c r="G60" s="80"/>
      <c r="H60" s="81"/>
      <c r="I60" s="81"/>
      <c r="J60" s="82"/>
      <c r="K60" s="113"/>
      <c r="L60" s="114"/>
      <c r="M60" s="87">
        <v>1</v>
      </c>
      <c r="N60" s="155" t="s">
        <v>6</v>
      </c>
      <c r="O60" s="64"/>
      <c r="P60" s="65" t="s">
        <v>51</v>
      </c>
      <c r="Q60" s="83"/>
      <c r="R60" s="130">
        <v>4000</v>
      </c>
      <c r="S60" s="135"/>
      <c r="T60" s="173"/>
      <c r="U60" s="128"/>
      <c r="V60" s="135"/>
      <c r="W60" s="137">
        <v>4000</v>
      </c>
      <c r="X60" s="167"/>
      <c r="Y60" s="135"/>
      <c r="Z60" s="138">
        <v>1769</v>
      </c>
      <c r="AA60" s="139"/>
      <c r="AB60" s="138">
        <v>0</v>
      </c>
      <c r="AC60" s="135"/>
      <c r="AD60" s="138">
        <f>SUM(Z60+AB60)</f>
        <v>1769</v>
      </c>
      <c r="AE60" s="135"/>
      <c r="AF60" s="140">
        <f>W60-AD60</f>
        <v>2231</v>
      </c>
      <c r="AG60" s="1"/>
    </row>
    <row r="61" spans="1:33" s="23" customFormat="1" ht="15.75" customHeight="1">
      <c r="A61" s="1"/>
      <c r="B61" s="77"/>
      <c r="C61" s="78"/>
      <c r="D61" s="78"/>
      <c r="E61" s="77"/>
      <c r="F61" s="79"/>
      <c r="G61" s="80"/>
      <c r="H61" s="81"/>
      <c r="I61" s="81"/>
      <c r="J61" s="82"/>
      <c r="K61" s="113"/>
      <c r="L61" s="114"/>
      <c r="M61" s="87">
        <v>2</v>
      </c>
      <c r="N61" s="155" t="s">
        <v>6</v>
      </c>
      <c r="O61" s="64"/>
      <c r="P61" s="65" t="s">
        <v>47</v>
      </c>
      <c r="Q61" s="83"/>
      <c r="R61" s="130">
        <v>1000</v>
      </c>
      <c r="S61" s="135"/>
      <c r="T61" s="173"/>
      <c r="U61" s="128"/>
      <c r="V61" s="135"/>
      <c r="W61" s="137">
        <v>1000</v>
      </c>
      <c r="X61" s="167"/>
      <c r="Y61" s="135"/>
      <c r="Z61" s="138">
        <v>11064.16</v>
      </c>
      <c r="AA61" s="139"/>
      <c r="AB61" s="138">
        <v>0</v>
      </c>
      <c r="AC61" s="135"/>
      <c r="AD61" s="138">
        <f>SUM(Z61+AB61)</f>
        <v>11064.16</v>
      </c>
      <c r="AE61" s="135"/>
      <c r="AF61" s="140">
        <f>W61-AD61</f>
        <v>-10064.16</v>
      </c>
      <c r="AG61" s="1"/>
    </row>
    <row r="62" spans="1:33" s="23" customFormat="1" ht="15.75" customHeight="1">
      <c r="A62" s="1"/>
      <c r="B62" s="77"/>
      <c r="C62" s="78"/>
      <c r="D62" s="78"/>
      <c r="E62" s="77"/>
      <c r="F62" s="79"/>
      <c r="G62" s="80"/>
      <c r="H62" s="81"/>
      <c r="I62" s="81"/>
      <c r="J62" s="82"/>
      <c r="K62" s="113"/>
      <c r="L62" s="114"/>
      <c r="M62" s="87">
        <v>3</v>
      </c>
      <c r="N62" s="155" t="s">
        <v>6</v>
      </c>
      <c r="O62" s="64"/>
      <c r="P62" s="65" t="s">
        <v>52</v>
      </c>
      <c r="Q62" s="83"/>
      <c r="R62" s="130">
        <v>6000</v>
      </c>
      <c r="S62" s="135"/>
      <c r="T62" s="173"/>
      <c r="U62" s="128"/>
      <c r="V62" s="135"/>
      <c r="W62" s="137">
        <v>6000</v>
      </c>
      <c r="X62" s="167"/>
      <c r="Y62" s="135"/>
      <c r="Z62" s="138">
        <v>1185.05</v>
      </c>
      <c r="AA62" s="139"/>
      <c r="AB62" s="138">
        <v>0</v>
      </c>
      <c r="AC62" s="135"/>
      <c r="AD62" s="138">
        <f>SUM(Z62+AB62)</f>
        <v>1185.05</v>
      </c>
      <c r="AE62" s="135"/>
      <c r="AF62" s="140">
        <f>W62-AD62</f>
        <v>4814.95</v>
      </c>
      <c r="AG62" s="1"/>
    </row>
    <row r="63" spans="1:33" s="23" customFormat="1" ht="15.75" customHeight="1">
      <c r="A63" s="1"/>
      <c r="B63" s="77"/>
      <c r="C63" s="78"/>
      <c r="D63" s="78"/>
      <c r="E63" s="77"/>
      <c r="F63" s="79"/>
      <c r="G63" s="80"/>
      <c r="H63" s="81"/>
      <c r="I63" s="81"/>
      <c r="J63" s="82"/>
      <c r="K63" s="113"/>
      <c r="L63" s="114"/>
      <c r="M63" s="87">
        <v>6</v>
      </c>
      <c r="N63" s="155">
        <v>2</v>
      </c>
      <c r="O63" s="64"/>
      <c r="P63" s="65" t="s">
        <v>56</v>
      </c>
      <c r="Q63" s="83"/>
      <c r="R63" s="130">
        <v>6000</v>
      </c>
      <c r="S63" s="135"/>
      <c r="T63" s="173"/>
      <c r="U63" s="128"/>
      <c r="V63" s="135"/>
      <c r="W63" s="137">
        <v>6000</v>
      </c>
      <c r="X63" s="167"/>
      <c r="Y63" s="135"/>
      <c r="Z63" s="138">
        <v>0</v>
      </c>
      <c r="AA63" s="139"/>
      <c r="AB63" s="138">
        <v>0</v>
      </c>
      <c r="AC63" s="135"/>
      <c r="AD63" s="138">
        <f>SUM(Z63+AB63)</f>
        <v>0</v>
      </c>
      <c r="AE63" s="135"/>
      <c r="AF63" s="140">
        <f>W63-AD63</f>
        <v>6000</v>
      </c>
      <c r="AG63" s="1"/>
    </row>
    <row r="64" spans="1:33" s="22" customFormat="1" ht="15.75" customHeight="1">
      <c r="A64" s="3"/>
      <c r="B64" s="58"/>
      <c r="C64" s="59"/>
      <c r="D64" s="58"/>
      <c r="E64" s="58"/>
      <c r="F64" s="72"/>
      <c r="G64" s="55"/>
      <c r="H64" s="56"/>
      <c r="I64" s="56"/>
      <c r="J64" s="57"/>
      <c r="K64" s="94">
        <v>3</v>
      </c>
      <c r="L64" s="93">
        <v>5</v>
      </c>
      <c r="M64" s="88"/>
      <c r="N64" s="156"/>
      <c r="O64" s="60"/>
      <c r="P64" s="62" t="s">
        <v>22</v>
      </c>
      <c r="Q64" s="61"/>
      <c r="R64" s="128">
        <f>SUM(R65)</f>
        <v>3000</v>
      </c>
      <c r="S64" s="129"/>
      <c r="T64" s="172"/>
      <c r="U64" s="128"/>
      <c r="V64" s="129"/>
      <c r="W64" s="131">
        <f>SUM(W65)</f>
        <v>3000</v>
      </c>
      <c r="X64" s="166">
        <f>W64/R64</f>
        <v>1</v>
      </c>
      <c r="Y64" s="129"/>
      <c r="Z64" s="133">
        <f>SUM(Z65)</f>
        <v>2435.2</v>
      </c>
      <c r="AA64" s="134"/>
      <c r="AB64" s="133">
        <f>SUM(AB65)</f>
        <v>0</v>
      </c>
      <c r="AC64" s="129"/>
      <c r="AD64" s="133">
        <f>SUM(AD65)</f>
        <v>2435.2</v>
      </c>
      <c r="AE64" s="129"/>
      <c r="AF64" s="143">
        <f>SUM(AF65)</f>
        <v>564.8000000000002</v>
      </c>
      <c r="AG64" s="3"/>
    </row>
    <row r="65" spans="1:33" s="23" customFormat="1" ht="15.75" customHeight="1">
      <c r="A65" s="1"/>
      <c r="B65" s="77"/>
      <c r="C65" s="78"/>
      <c r="D65" s="78"/>
      <c r="E65" s="77"/>
      <c r="F65" s="79"/>
      <c r="G65" s="80"/>
      <c r="H65" s="81"/>
      <c r="I65" s="81"/>
      <c r="J65" s="82"/>
      <c r="K65" s="115"/>
      <c r="L65" s="114"/>
      <c r="M65" s="87">
        <v>2</v>
      </c>
      <c r="N65" s="155" t="s">
        <v>7</v>
      </c>
      <c r="O65" s="64"/>
      <c r="P65" s="65" t="s">
        <v>48</v>
      </c>
      <c r="Q65" s="83"/>
      <c r="R65" s="130">
        <v>3000</v>
      </c>
      <c r="S65" s="135"/>
      <c r="T65" s="173"/>
      <c r="U65" s="128"/>
      <c r="V65" s="135"/>
      <c r="W65" s="137">
        <v>3000</v>
      </c>
      <c r="X65" s="167"/>
      <c r="Y65" s="135"/>
      <c r="Z65" s="138">
        <v>2435.2</v>
      </c>
      <c r="AA65" s="139"/>
      <c r="AB65" s="138">
        <v>0</v>
      </c>
      <c r="AC65" s="135"/>
      <c r="AD65" s="138">
        <f>SUM(Z65+AB65)</f>
        <v>2435.2</v>
      </c>
      <c r="AE65" s="135"/>
      <c r="AF65" s="140">
        <f>W65-AD65</f>
        <v>564.8000000000002</v>
      </c>
      <c r="AG65" s="1"/>
    </row>
    <row r="66" spans="1:33" s="22" customFormat="1" ht="15.75" customHeight="1">
      <c r="A66" s="3"/>
      <c r="B66" s="58"/>
      <c r="C66" s="59"/>
      <c r="D66" s="58"/>
      <c r="E66" s="58"/>
      <c r="F66" s="72"/>
      <c r="G66" s="55"/>
      <c r="H66" s="56"/>
      <c r="I66" s="56"/>
      <c r="J66" s="57"/>
      <c r="K66" s="92">
        <v>3</v>
      </c>
      <c r="L66" s="88">
        <v>7</v>
      </c>
      <c r="M66" s="88"/>
      <c r="N66" s="156"/>
      <c r="O66" s="60"/>
      <c r="P66" s="62" t="s">
        <v>24</v>
      </c>
      <c r="Q66" s="61"/>
      <c r="R66" s="128">
        <f>SUM(R67:R68)</f>
        <v>3000</v>
      </c>
      <c r="S66" s="129"/>
      <c r="T66" s="172"/>
      <c r="U66" s="128"/>
      <c r="V66" s="129"/>
      <c r="W66" s="131">
        <f>SUM(W67:W68)</f>
        <v>3000</v>
      </c>
      <c r="X66" s="166">
        <f>W66/R66</f>
        <v>1</v>
      </c>
      <c r="Y66" s="129"/>
      <c r="Z66" s="133">
        <f>SUM(Z67:Z68)</f>
        <v>2494.52</v>
      </c>
      <c r="AA66" s="134"/>
      <c r="AB66" s="133">
        <f>SUM(AB67:AB68)</f>
        <v>0</v>
      </c>
      <c r="AC66" s="129"/>
      <c r="AD66" s="133">
        <f>SUM(AD67:AD68)</f>
        <v>2494.52</v>
      </c>
      <c r="AE66" s="129"/>
      <c r="AF66" s="143">
        <f>SUM(AF67:AF68)</f>
        <v>505.48</v>
      </c>
      <c r="AG66" s="3"/>
    </row>
    <row r="67" spans="1:33" s="23" customFormat="1" ht="15.75" customHeight="1">
      <c r="A67" s="1"/>
      <c r="B67" s="77"/>
      <c r="C67" s="78"/>
      <c r="D67" s="77"/>
      <c r="E67" s="77"/>
      <c r="F67" s="161"/>
      <c r="G67" s="80"/>
      <c r="H67" s="81"/>
      <c r="I67" s="81"/>
      <c r="J67" s="82"/>
      <c r="K67" s="113"/>
      <c r="L67" s="87"/>
      <c r="M67" s="87">
        <v>1</v>
      </c>
      <c r="N67" s="171">
        <v>2</v>
      </c>
      <c r="O67" s="64"/>
      <c r="P67" s="65" t="s">
        <v>69</v>
      </c>
      <c r="Q67" s="83"/>
      <c r="R67" s="130">
        <v>0</v>
      </c>
      <c r="S67" s="135"/>
      <c r="T67" s="173"/>
      <c r="U67" s="128"/>
      <c r="V67" s="135"/>
      <c r="W67" s="137">
        <f>R67*8/100</f>
        <v>0</v>
      </c>
      <c r="X67" s="167"/>
      <c r="Y67" s="135"/>
      <c r="Z67" s="138">
        <v>0</v>
      </c>
      <c r="AA67" s="139"/>
      <c r="AB67" s="138">
        <v>0</v>
      </c>
      <c r="AC67" s="135"/>
      <c r="AD67" s="138">
        <f>SUM(Z67+AB67)</f>
        <v>0</v>
      </c>
      <c r="AE67" s="135"/>
      <c r="AF67" s="140">
        <f>W67-AD67</f>
        <v>0</v>
      </c>
      <c r="AG67" s="1"/>
    </row>
    <row r="68" spans="1:33" s="23" customFormat="1" ht="15.75" customHeight="1">
      <c r="A68" s="1"/>
      <c r="B68" s="77"/>
      <c r="C68" s="78"/>
      <c r="D68" s="78"/>
      <c r="E68" s="77"/>
      <c r="F68" s="79"/>
      <c r="G68" s="80"/>
      <c r="H68" s="81"/>
      <c r="I68" s="81"/>
      <c r="J68" s="82"/>
      <c r="K68" s="113"/>
      <c r="L68" s="87"/>
      <c r="M68" s="87">
        <v>3</v>
      </c>
      <c r="N68" s="155" t="s">
        <v>7</v>
      </c>
      <c r="O68" s="64"/>
      <c r="P68" s="65" t="s">
        <v>54</v>
      </c>
      <c r="Q68" s="83"/>
      <c r="R68" s="130">
        <v>3000</v>
      </c>
      <c r="S68" s="135"/>
      <c r="T68" s="173"/>
      <c r="U68" s="128"/>
      <c r="V68" s="135"/>
      <c r="W68" s="137">
        <v>3000</v>
      </c>
      <c r="X68" s="167"/>
      <c r="Y68" s="135"/>
      <c r="Z68" s="138">
        <v>2494.52</v>
      </c>
      <c r="AA68" s="139"/>
      <c r="AB68" s="138">
        <v>0</v>
      </c>
      <c r="AC68" s="135"/>
      <c r="AD68" s="138">
        <f>SUM(Z68+AB68)</f>
        <v>2494.52</v>
      </c>
      <c r="AE68" s="135"/>
      <c r="AF68" s="140">
        <f>W68-AD68</f>
        <v>505.48</v>
      </c>
      <c r="AG68" s="1"/>
    </row>
    <row r="69" spans="1:33" s="22" customFormat="1" ht="15.75" customHeight="1">
      <c r="A69" s="3"/>
      <c r="B69" s="58"/>
      <c r="C69" s="59"/>
      <c r="D69" s="58"/>
      <c r="E69" s="58"/>
      <c r="F69" s="72"/>
      <c r="G69" s="55"/>
      <c r="H69" s="56"/>
      <c r="I69" s="56"/>
      <c r="J69" s="57"/>
      <c r="K69" s="91">
        <v>3</v>
      </c>
      <c r="L69" s="88">
        <v>9</v>
      </c>
      <c r="M69" s="88"/>
      <c r="N69" s="159"/>
      <c r="O69" s="60"/>
      <c r="P69" s="62" t="s">
        <v>23</v>
      </c>
      <c r="Q69" s="61"/>
      <c r="R69" s="128">
        <f>SUM(R70:R71)</f>
        <v>50000</v>
      </c>
      <c r="S69" s="129"/>
      <c r="T69" s="172"/>
      <c r="U69" s="128"/>
      <c r="V69" s="129"/>
      <c r="W69" s="131">
        <f>SUM(W70:W71)</f>
        <v>50000</v>
      </c>
      <c r="X69" s="166">
        <f>W69/R69</f>
        <v>1</v>
      </c>
      <c r="Y69" s="129"/>
      <c r="Z69" s="133">
        <f>SUM(Z70:Z71)</f>
        <v>43590.98</v>
      </c>
      <c r="AA69" s="134"/>
      <c r="AB69" s="133">
        <f>SUM(AB70:AB71)</f>
        <v>0</v>
      </c>
      <c r="AC69" s="129"/>
      <c r="AD69" s="133">
        <f>SUM(AD70:AD71)</f>
        <v>43590.98</v>
      </c>
      <c r="AE69" s="129"/>
      <c r="AF69" s="143">
        <f>SUM(AF70:AF71)</f>
        <v>6409.02</v>
      </c>
      <c r="AG69" s="3"/>
    </row>
    <row r="70" spans="1:33" s="23" customFormat="1" ht="15.75" customHeight="1">
      <c r="A70" s="1"/>
      <c r="B70" s="77"/>
      <c r="C70" s="78"/>
      <c r="D70" s="78"/>
      <c r="E70" s="77"/>
      <c r="F70" s="79"/>
      <c r="G70" s="80"/>
      <c r="H70" s="81"/>
      <c r="I70" s="81"/>
      <c r="J70" s="82"/>
      <c r="K70" s="112"/>
      <c r="L70" s="87"/>
      <c r="M70" s="87">
        <v>1</v>
      </c>
      <c r="N70" s="155" t="s">
        <v>6</v>
      </c>
      <c r="O70" s="64"/>
      <c r="P70" s="65" t="s">
        <v>49</v>
      </c>
      <c r="Q70" s="83"/>
      <c r="R70" s="130">
        <v>35000</v>
      </c>
      <c r="S70" s="135"/>
      <c r="T70" s="173"/>
      <c r="U70" s="128"/>
      <c r="V70" s="135"/>
      <c r="W70" s="137">
        <v>35000</v>
      </c>
      <c r="X70" s="167"/>
      <c r="Y70" s="135"/>
      <c r="Z70" s="138">
        <v>36786.43</v>
      </c>
      <c r="AA70" s="139"/>
      <c r="AB70" s="138">
        <v>0</v>
      </c>
      <c r="AC70" s="135"/>
      <c r="AD70" s="138">
        <f>SUM(Z70+AB70)</f>
        <v>36786.43</v>
      </c>
      <c r="AE70" s="135"/>
      <c r="AF70" s="140">
        <f>W70-AD70</f>
        <v>-1786.4300000000003</v>
      </c>
      <c r="AG70" s="1"/>
    </row>
    <row r="71" spans="1:33" s="23" customFormat="1" ht="15.75" customHeight="1">
      <c r="A71" s="1"/>
      <c r="B71" s="77"/>
      <c r="C71" s="78"/>
      <c r="D71" s="78"/>
      <c r="E71" s="77"/>
      <c r="F71" s="79"/>
      <c r="G71" s="80"/>
      <c r="H71" s="81"/>
      <c r="I71" s="81"/>
      <c r="J71" s="82"/>
      <c r="K71" s="112"/>
      <c r="L71" s="87"/>
      <c r="M71" s="87">
        <v>2</v>
      </c>
      <c r="N71" s="155" t="s">
        <v>6</v>
      </c>
      <c r="O71" s="64"/>
      <c r="P71" s="65" t="s">
        <v>50</v>
      </c>
      <c r="Q71" s="83"/>
      <c r="R71" s="130">
        <v>15000</v>
      </c>
      <c r="S71" s="135"/>
      <c r="T71" s="173"/>
      <c r="U71" s="128"/>
      <c r="V71" s="135"/>
      <c r="W71" s="137">
        <v>15000</v>
      </c>
      <c r="X71" s="167"/>
      <c r="Y71" s="135"/>
      <c r="Z71" s="138">
        <v>6804.55</v>
      </c>
      <c r="AA71" s="139"/>
      <c r="AB71" s="138">
        <v>0</v>
      </c>
      <c r="AC71" s="135"/>
      <c r="AD71" s="138">
        <f>SUM(Z71+AB71)</f>
        <v>6804.55</v>
      </c>
      <c r="AE71" s="135"/>
      <c r="AF71" s="140">
        <f>W71-AD71</f>
        <v>8195.45</v>
      </c>
      <c r="AG71" s="1"/>
    </row>
    <row r="72" spans="1:33" ht="15.75" customHeight="1">
      <c r="A72" s="1"/>
      <c r="B72" s="58"/>
      <c r="C72" s="58"/>
      <c r="D72" s="59"/>
      <c r="E72" s="58"/>
      <c r="F72" s="54"/>
      <c r="G72" s="55"/>
      <c r="H72" s="56"/>
      <c r="I72" s="56"/>
      <c r="J72" s="57"/>
      <c r="K72" s="91"/>
      <c r="L72" s="88"/>
      <c r="M72" s="86"/>
      <c r="N72" s="157"/>
      <c r="O72" s="60"/>
      <c r="P72" s="62"/>
      <c r="Q72" s="61"/>
      <c r="R72" s="128"/>
      <c r="S72" s="129"/>
      <c r="T72" s="172"/>
      <c r="U72" s="128"/>
      <c r="V72" s="129"/>
      <c r="W72" s="131"/>
      <c r="X72" s="166"/>
      <c r="Y72" s="129"/>
      <c r="Z72" s="133"/>
      <c r="AA72" s="134"/>
      <c r="AB72" s="133"/>
      <c r="AC72" s="129"/>
      <c r="AD72" s="133"/>
      <c r="AE72" s="129"/>
      <c r="AF72" s="124"/>
      <c r="AG72" s="1"/>
    </row>
    <row r="73" spans="1:33" s="21" customFormat="1" ht="15.75" customHeight="1">
      <c r="A73" s="20"/>
      <c r="B73" s="95">
        <v>38</v>
      </c>
      <c r="C73" s="51">
        <v>4</v>
      </c>
      <c r="D73" s="52">
        <v>40</v>
      </c>
      <c r="E73" s="51">
        <v>45</v>
      </c>
      <c r="F73" s="71">
        <v>9</v>
      </c>
      <c r="G73" s="67">
        <v>4</v>
      </c>
      <c r="H73" s="68">
        <v>2</v>
      </c>
      <c r="I73" s="68"/>
      <c r="J73" s="69">
        <v>2</v>
      </c>
      <c r="K73" s="89"/>
      <c r="L73" s="90"/>
      <c r="M73" s="85"/>
      <c r="N73" s="158"/>
      <c r="O73" s="74"/>
      <c r="P73" s="53" t="s">
        <v>27</v>
      </c>
      <c r="Q73" s="75"/>
      <c r="R73" s="124"/>
      <c r="S73" s="125"/>
      <c r="T73" s="179"/>
      <c r="U73" s="124"/>
      <c r="V73" s="125"/>
      <c r="W73" s="124"/>
      <c r="X73" s="168"/>
      <c r="Y73" s="125"/>
      <c r="Z73" s="133"/>
      <c r="AA73" s="134"/>
      <c r="AB73" s="133"/>
      <c r="AC73" s="125"/>
      <c r="AD73" s="133"/>
      <c r="AE73" s="125"/>
      <c r="AF73" s="124"/>
      <c r="AG73" s="20"/>
    </row>
    <row r="74" spans="1:33" ht="15.75" customHeight="1">
      <c r="A74" s="1"/>
      <c r="B74" s="58"/>
      <c r="C74" s="58"/>
      <c r="D74" s="59"/>
      <c r="E74" s="58"/>
      <c r="F74" s="72"/>
      <c r="G74" s="55"/>
      <c r="H74" s="56"/>
      <c r="I74" s="56"/>
      <c r="J74" s="57"/>
      <c r="K74" s="91">
        <v>3</v>
      </c>
      <c r="L74" s="88">
        <v>2</v>
      </c>
      <c r="M74" s="86"/>
      <c r="N74" s="154"/>
      <c r="O74" s="60"/>
      <c r="P74" s="76" t="s">
        <v>20</v>
      </c>
      <c r="Q74" s="61"/>
      <c r="R74" s="128">
        <f>SUM(R75:R78)</f>
        <v>3000</v>
      </c>
      <c r="S74" s="129"/>
      <c r="T74" s="172" t="s">
        <v>118</v>
      </c>
      <c r="U74" s="128">
        <f>SUM(U75:U77)</f>
        <v>200</v>
      </c>
      <c r="V74" s="129"/>
      <c r="W74" s="131">
        <f>SUM(W75:W78)</f>
        <v>2800</v>
      </c>
      <c r="X74" s="166">
        <f>W74/R74</f>
        <v>0.9333333333333333</v>
      </c>
      <c r="Y74" s="129"/>
      <c r="Z74" s="133">
        <f>SUM(Z75:Z78)</f>
        <v>2750.6099999999997</v>
      </c>
      <c r="AA74" s="134"/>
      <c r="AB74" s="133">
        <f>SUM(AB75:AB78)</f>
        <v>0</v>
      </c>
      <c r="AC74" s="129"/>
      <c r="AD74" s="133">
        <f>SUM(AD75:AD78)</f>
        <v>2750.6099999999997</v>
      </c>
      <c r="AE74" s="129"/>
      <c r="AF74" s="124">
        <f>SUM(AF75:AF78)</f>
        <v>49.3900000000001</v>
      </c>
      <c r="AG74" s="1"/>
    </row>
    <row r="75" spans="1:33" s="23" customFormat="1" ht="15.75" customHeight="1">
      <c r="A75" s="1"/>
      <c r="B75" s="77"/>
      <c r="C75" s="78"/>
      <c r="D75" s="78"/>
      <c r="E75" s="77"/>
      <c r="F75" s="79"/>
      <c r="G75" s="80"/>
      <c r="H75" s="81"/>
      <c r="I75" s="81"/>
      <c r="J75" s="82"/>
      <c r="K75" s="112"/>
      <c r="L75" s="87"/>
      <c r="M75" s="87">
        <v>1</v>
      </c>
      <c r="N75" s="155" t="s">
        <v>6</v>
      </c>
      <c r="O75" s="64"/>
      <c r="P75" s="63" t="s">
        <v>45</v>
      </c>
      <c r="Q75" s="83"/>
      <c r="R75" s="130">
        <v>2000</v>
      </c>
      <c r="S75" s="135"/>
      <c r="T75" s="173" t="s">
        <v>118</v>
      </c>
      <c r="U75" s="130">
        <v>200</v>
      </c>
      <c r="V75" s="135"/>
      <c r="W75" s="137">
        <f>2000-U75</f>
        <v>1800</v>
      </c>
      <c r="X75" s="167"/>
      <c r="Y75" s="135"/>
      <c r="Z75" s="138">
        <v>1744.11</v>
      </c>
      <c r="AA75" s="139"/>
      <c r="AB75" s="138">
        <v>0</v>
      </c>
      <c r="AC75" s="135"/>
      <c r="AD75" s="138">
        <f>SUM(Z75+AB75)</f>
        <v>1744.11</v>
      </c>
      <c r="AE75" s="135"/>
      <c r="AF75" s="140">
        <f>W75-AD75</f>
        <v>55.8900000000001</v>
      </c>
      <c r="AG75" s="1"/>
    </row>
    <row r="76" spans="1:33" s="23" customFormat="1" ht="15.75" customHeight="1">
      <c r="A76" s="1"/>
      <c r="B76" s="77"/>
      <c r="C76" s="78"/>
      <c r="D76" s="78"/>
      <c r="E76" s="77"/>
      <c r="F76" s="79"/>
      <c r="G76" s="80"/>
      <c r="H76" s="81"/>
      <c r="I76" s="81"/>
      <c r="J76" s="82"/>
      <c r="K76" s="112"/>
      <c r="L76" s="87"/>
      <c r="M76" s="87">
        <v>2</v>
      </c>
      <c r="N76" s="155" t="s">
        <v>7</v>
      </c>
      <c r="O76" s="64"/>
      <c r="P76" s="63" t="s">
        <v>46</v>
      </c>
      <c r="Q76" s="83"/>
      <c r="R76" s="130">
        <v>990</v>
      </c>
      <c r="S76" s="135"/>
      <c r="T76" s="173"/>
      <c r="U76" s="128"/>
      <c r="V76" s="135"/>
      <c r="W76" s="137">
        <v>990</v>
      </c>
      <c r="X76" s="167"/>
      <c r="Y76" s="135"/>
      <c r="Z76" s="138">
        <v>0</v>
      </c>
      <c r="AA76" s="139"/>
      <c r="AB76" s="138">
        <v>0</v>
      </c>
      <c r="AC76" s="135"/>
      <c r="AD76" s="138">
        <f>SUM(Z76+AB76)</f>
        <v>0</v>
      </c>
      <c r="AE76" s="135"/>
      <c r="AF76" s="140">
        <f>W76-AD76</f>
        <v>990</v>
      </c>
      <c r="AG76" s="1"/>
    </row>
    <row r="77" spans="1:33" s="23" customFormat="1" ht="15.75" customHeight="1">
      <c r="A77" s="1"/>
      <c r="B77" s="77"/>
      <c r="C77" s="78"/>
      <c r="D77" s="78"/>
      <c r="E77" s="77"/>
      <c r="F77" s="79"/>
      <c r="G77" s="80"/>
      <c r="H77" s="81"/>
      <c r="I77" s="81"/>
      <c r="J77" s="82"/>
      <c r="K77" s="112"/>
      <c r="L77" s="87"/>
      <c r="M77" s="87">
        <v>5</v>
      </c>
      <c r="N77" s="155" t="s">
        <v>6</v>
      </c>
      <c r="O77" s="64"/>
      <c r="P77" s="63" t="s">
        <v>55</v>
      </c>
      <c r="Q77" s="83"/>
      <c r="R77" s="130">
        <v>10</v>
      </c>
      <c r="S77" s="135"/>
      <c r="T77" s="173"/>
      <c r="U77" s="128"/>
      <c r="V77" s="135"/>
      <c r="W77" s="137">
        <v>10</v>
      </c>
      <c r="X77" s="167"/>
      <c r="Y77" s="135"/>
      <c r="Z77" s="138">
        <v>6.75</v>
      </c>
      <c r="AA77" s="139"/>
      <c r="AB77" s="138">
        <v>0</v>
      </c>
      <c r="AC77" s="135"/>
      <c r="AD77" s="138">
        <f>SUM(Z77+AB77)</f>
        <v>6.75</v>
      </c>
      <c r="AE77" s="135"/>
      <c r="AF77" s="140">
        <f>W77-AD77</f>
        <v>3.25</v>
      </c>
      <c r="AG77" s="1"/>
    </row>
    <row r="78" spans="1:33" s="23" customFormat="1" ht="15.75" customHeight="1">
      <c r="A78" s="1"/>
      <c r="B78" s="77"/>
      <c r="C78" s="78"/>
      <c r="D78" s="78"/>
      <c r="E78" s="77"/>
      <c r="F78" s="79"/>
      <c r="G78" s="80"/>
      <c r="H78" s="81"/>
      <c r="I78" s="81"/>
      <c r="J78" s="82"/>
      <c r="K78" s="112"/>
      <c r="L78" s="87"/>
      <c r="M78" s="87">
        <v>9</v>
      </c>
      <c r="N78" s="155">
        <v>90</v>
      </c>
      <c r="O78" s="64"/>
      <c r="P78" s="63" t="s">
        <v>121</v>
      </c>
      <c r="Q78" s="83"/>
      <c r="R78" s="130">
        <v>0</v>
      </c>
      <c r="S78" s="135"/>
      <c r="T78" s="173"/>
      <c r="U78" s="128"/>
      <c r="V78" s="135"/>
      <c r="W78" s="137">
        <v>0</v>
      </c>
      <c r="X78" s="167"/>
      <c r="Y78" s="135"/>
      <c r="Z78" s="138">
        <v>999.75</v>
      </c>
      <c r="AA78" s="139"/>
      <c r="AB78" s="138">
        <v>0</v>
      </c>
      <c r="AC78" s="135"/>
      <c r="AD78" s="138">
        <f>SUM(Z78+AB78)</f>
        <v>999.75</v>
      </c>
      <c r="AE78" s="135"/>
      <c r="AF78" s="140">
        <f>W78-AD78</f>
        <v>-999.75</v>
      </c>
      <c r="AG78" s="1"/>
    </row>
    <row r="79" spans="1:33" s="22" customFormat="1" ht="15.75" customHeight="1">
      <c r="A79" s="3"/>
      <c r="B79" s="58"/>
      <c r="C79" s="59"/>
      <c r="D79" s="58"/>
      <c r="E79" s="58"/>
      <c r="F79" s="72"/>
      <c r="G79" s="55"/>
      <c r="H79" s="56"/>
      <c r="I79" s="56"/>
      <c r="J79" s="57"/>
      <c r="K79" s="92" t="s">
        <v>18</v>
      </c>
      <c r="L79" s="88">
        <v>3</v>
      </c>
      <c r="M79" s="88"/>
      <c r="N79" s="156"/>
      <c r="O79" s="60"/>
      <c r="P79" s="62" t="s">
        <v>21</v>
      </c>
      <c r="Q79" s="61"/>
      <c r="R79" s="128">
        <f>SUM(R80:R82)</f>
        <v>3000</v>
      </c>
      <c r="S79" s="129"/>
      <c r="T79" s="172"/>
      <c r="U79" s="128"/>
      <c r="V79" s="129"/>
      <c r="W79" s="131">
        <f>SUM(W80:W82)</f>
        <v>3000</v>
      </c>
      <c r="X79" s="166">
        <f>W79/R79</f>
        <v>1</v>
      </c>
      <c r="Y79" s="129"/>
      <c r="Z79" s="133">
        <f>SUM(Z80:Z82)</f>
        <v>2222.9</v>
      </c>
      <c r="AA79" s="134"/>
      <c r="AB79" s="133">
        <f>SUM(AB80:AB82)</f>
        <v>0</v>
      </c>
      <c r="AC79" s="129"/>
      <c r="AD79" s="133">
        <f>SUM(AD80:AD82)</f>
        <v>2222.9</v>
      </c>
      <c r="AE79" s="129"/>
      <c r="AF79" s="143">
        <f>SUM(AF80:AF82)</f>
        <v>777.0999999999999</v>
      </c>
      <c r="AG79" s="3"/>
    </row>
    <row r="80" spans="1:33" s="23" customFormat="1" ht="15.75" customHeight="1">
      <c r="A80" s="1"/>
      <c r="B80" s="77"/>
      <c r="C80" s="78"/>
      <c r="D80" s="78"/>
      <c r="E80" s="77"/>
      <c r="F80" s="79"/>
      <c r="G80" s="80"/>
      <c r="H80" s="81"/>
      <c r="I80" s="81"/>
      <c r="J80" s="82"/>
      <c r="K80" s="113"/>
      <c r="L80" s="114"/>
      <c r="M80" s="87">
        <v>1</v>
      </c>
      <c r="N80" s="155" t="s">
        <v>6</v>
      </c>
      <c r="O80" s="64"/>
      <c r="P80" s="65" t="s">
        <v>51</v>
      </c>
      <c r="Q80" s="83"/>
      <c r="R80" s="130">
        <v>1500</v>
      </c>
      <c r="S80" s="135"/>
      <c r="T80" s="173"/>
      <c r="U80" s="128"/>
      <c r="V80" s="135"/>
      <c r="W80" s="137">
        <v>1500</v>
      </c>
      <c r="X80" s="167"/>
      <c r="Y80" s="135"/>
      <c r="Z80" s="138">
        <v>230</v>
      </c>
      <c r="AA80" s="139"/>
      <c r="AB80" s="138">
        <v>0</v>
      </c>
      <c r="AC80" s="135"/>
      <c r="AD80" s="138">
        <f>SUM(Z80+AB80)</f>
        <v>230</v>
      </c>
      <c r="AE80" s="135"/>
      <c r="AF80" s="140">
        <f>W80-AD80</f>
        <v>1270</v>
      </c>
      <c r="AG80" s="1"/>
    </row>
    <row r="81" spans="1:33" s="23" customFormat="1" ht="15.75" customHeight="1">
      <c r="A81" s="1"/>
      <c r="B81" s="77"/>
      <c r="C81" s="78"/>
      <c r="D81" s="78"/>
      <c r="E81" s="77"/>
      <c r="F81" s="79"/>
      <c r="G81" s="80"/>
      <c r="H81" s="81"/>
      <c r="I81" s="81"/>
      <c r="J81" s="82"/>
      <c r="K81" s="113"/>
      <c r="L81" s="114"/>
      <c r="M81" s="87">
        <v>2</v>
      </c>
      <c r="N81" s="155" t="s">
        <v>6</v>
      </c>
      <c r="O81" s="64"/>
      <c r="P81" s="65" t="s">
        <v>47</v>
      </c>
      <c r="Q81" s="83"/>
      <c r="R81" s="130">
        <v>0</v>
      </c>
      <c r="S81" s="135"/>
      <c r="T81" s="173"/>
      <c r="U81" s="128"/>
      <c r="V81" s="135"/>
      <c r="W81" s="137">
        <f>R81*8/100</f>
        <v>0</v>
      </c>
      <c r="X81" s="167"/>
      <c r="Y81" s="135"/>
      <c r="Z81" s="138">
        <v>0</v>
      </c>
      <c r="AA81" s="139"/>
      <c r="AB81" s="138">
        <v>0</v>
      </c>
      <c r="AC81" s="135"/>
      <c r="AD81" s="138">
        <f>SUM(Z81+AB81)</f>
        <v>0</v>
      </c>
      <c r="AE81" s="135"/>
      <c r="AF81" s="140">
        <f>W81-AD81</f>
        <v>0</v>
      </c>
      <c r="AG81" s="1"/>
    </row>
    <row r="82" spans="1:33" s="23" customFormat="1" ht="15.75" customHeight="1">
      <c r="A82" s="1"/>
      <c r="B82" s="77"/>
      <c r="C82" s="78"/>
      <c r="D82" s="78"/>
      <c r="E82" s="77"/>
      <c r="F82" s="79"/>
      <c r="G82" s="80"/>
      <c r="H82" s="81"/>
      <c r="I82" s="81"/>
      <c r="J82" s="82"/>
      <c r="K82" s="113"/>
      <c r="L82" s="114"/>
      <c r="M82" s="87">
        <v>3</v>
      </c>
      <c r="N82" s="155" t="s">
        <v>6</v>
      </c>
      <c r="O82" s="64"/>
      <c r="P82" s="65" t="s">
        <v>52</v>
      </c>
      <c r="Q82" s="83"/>
      <c r="R82" s="130">
        <v>1500</v>
      </c>
      <c r="S82" s="135"/>
      <c r="T82" s="173"/>
      <c r="U82" s="128"/>
      <c r="V82" s="135"/>
      <c r="W82" s="137">
        <v>1500</v>
      </c>
      <c r="X82" s="167"/>
      <c r="Y82" s="135"/>
      <c r="Z82" s="138">
        <v>1992.9</v>
      </c>
      <c r="AA82" s="139"/>
      <c r="AB82" s="138">
        <v>0</v>
      </c>
      <c r="AC82" s="135"/>
      <c r="AD82" s="138">
        <f>SUM(Z82+AB82)</f>
        <v>1992.9</v>
      </c>
      <c r="AE82" s="135"/>
      <c r="AF82" s="140">
        <f>W82-AD82</f>
        <v>-492.9000000000001</v>
      </c>
      <c r="AG82" s="1"/>
    </row>
    <row r="83" spans="1:33" s="22" customFormat="1" ht="15.75" customHeight="1">
      <c r="A83" s="3"/>
      <c r="B83" s="58"/>
      <c r="C83" s="59"/>
      <c r="D83" s="58"/>
      <c r="E83" s="58"/>
      <c r="F83" s="72"/>
      <c r="G83" s="55"/>
      <c r="H83" s="56"/>
      <c r="I83" s="56"/>
      <c r="J83" s="57"/>
      <c r="K83" s="94">
        <v>3</v>
      </c>
      <c r="L83" s="93">
        <v>5</v>
      </c>
      <c r="M83" s="88"/>
      <c r="N83" s="156"/>
      <c r="O83" s="60"/>
      <c r="P83" s="62" t="s">
        <v>22</v>
      </c>
      <c r="Q83" s="61"/>
      <c r="R83" s="128">
        <f>SUM(R84)</f>
        <v>1000</v>
      </c>
      <c r="S83" s="129"/>
      <c r="T83" s="172"/>
      <c r="U83" s="128"/>
      <c r="V83" s="129"/>
      <c r="W83" s="131">
        <f>SUM(W84)</f>
        <v>1000</v>
      </c>
      <c r="X83" s="166">
        <f>W83/R83</f>
        <v>1</v>
      </c>
      <c r="Y83" s="129"/>
      <c r="Z83" s="133">
        <f>SUM(Z84)</f>
        <v>453.31</v>
      </c>
      <c r="AA83" s="134"/>
      <c r="AB83" s="133">
        <f>SUM(AB84)</f>
        <v>0</v>
      </c>
      <c r="AC83" s="129"/>
      <c r="AD83" s="133">
        <f>SUM(AD84)</f>
        <v>453.31</v>
      </c>
      <c r="AE83" s="129"/>
      <c r="AF83" s="143">
        <f>SUM(AF84)</f>
        <v>546.69</v>
      </c>
      <c r="AG83" s="3"/>
    </row>
    <row r="84" spans="1:33" s="23" customFormat="1" ht="15.75" customHeight="1">
      <c r="A84" s="1"/>
      <c r="B84" s="77"/>
      <c r="C84" s="78"/>
      <c r="D84" s="78"/>
      <c r="E84" s="77"/>
      <c r="F84" s="79"/>
      <c r="G84" s="80"/>
      <c r="H84" s="81"/>
      <c r="I84" s="81"/>
      <c r="J84" s="82"/>
      <c r="K84" s="115"/>
      <c r="L84" s="114"/>
      <c r="M84" s="87">
        <v>2</v>
      </c>
      <c r="N84" s="155" t="s">
        <v>7</v>
      </c>
      <c r="O84" s="64"/>
      <c r="P84" s="65" t="s">
        <v>48</v>
      </c>
      <c r="Q84" s="83"/>
      <c r="R84" s="130">
        <v>1000</v>
      </c>
      <c r="S84" s="135"/>
      <c r="T84" s="173"/>
      <c r="U84" s="128"/>
      <c r="V84" s="135"/>
      <c r="W84" s="137">
        <v>1000</v>
      </c>
      <c r="X84" s="167"/>
      <c r="Y84" s="135"/>
      <c r="Z84" s="138">
        <v>453.31</v>
      </c>
      <c r="AA84" s="139"/>
      <c r="AB84" s="138">
        <v>0</v>
      </c>
      <c r="AC84" s="135"/>
      <c r="AD84" s="138">
        <f>SUM(Z84+AB84)</f>
        <v>453.31</v>
      </c>
      <c r="AE84" s="135"/>
      <c r="AF84" s="140">
        <f>W84-AD84</f>
        <v>546.69</v>
      </c>
      <c r="AG84" s="1"/>
    </row>
    <row r="85" spans="1:33" s="22" customFormat="1" ht="15.75" customHeight="1">
      <c r="A85" s="3"/>
      <c r="B85" s="58"/>
      <c r="C85" s="59"/>
      <c r="D85" s="58"/>
      <c r="E85" s="58"/>
      <c r="F85" s="72"/>
      <c r="G85" s="55"/>
      <c r="H85" s="56"/>
      <c r="I85" s="56"/>
      <c r="J85" s="57"/>
      <c r="K85" s="92">
        <v>3</v>
      </c>
      <c r="L85" s="88">
        <v>7</v>
      </c>
      <c r="M85" s="88"/>
      <c r="N85" s="156"/>
      <c r="O85" s="60"/>
      <c r="P85" s="62" t="s">
        <v>24</v>
      </c>
      <c r="Q85" s="61"/>
      <c r="R85" s="128">
        <f>SUM(R86:R87)</f>
        <v>1000</v>
      </c>
      <c r="S85" s="129"/>
      <c r="T85" s="172" t="s">
        <v>116</v>
      </c>
      <c r="U85" s="128">
        <f>SUM(U86:U87)</f>
        <v>200</v>
      </c>
      <c r="V85" s="129"/>
      <c r="W85" s="131">
        <f>SUM(W86:W87)</f>
        <v>1200</v>
      </c>
      <c r="X85" s="166">
        <f>W85/R85</f>
        <v>1.2</v>
      </c>
      <c r="Y85" s="129"/>
      <c r="Z85" s="133">
        <f>SUM(Z86:Z87)</f>
        <v>1079.7</v>
      </c>
      <c r="AA85" s="134"/>
      <c r="AB85" s="133">
        <f>SUM(AB86:AB87)</f>
        <v>0</v>
      </c>
      <c r="AC85" s="129"/>
      <c r="AD85" s="133">
        <f>SUM(AD86:AD87)</f>
        <v>1079.7</v>
      </c>
      <c r="AE85" s="129"/>
      <c r="AF85" s="143">
        <f>SUM(AF86:AF87)</f>
        <v>120.29999999999995</v>
      </c>
      <c r="AG85" s="3"/>
    </row>
    <row r="86" spans="1:33" s="23" customFormat="1" ht="15.75" customHeight="1">
      <c r="A86" s="1"/>
      <c r="B86" s="77"/>
      <c r="C86" s="78"/>
      <c r="D86" s="77"/>
      <c r="E86" s="77"/>
      <c r="F86" s="161"/>
      <c r="G86" s="80"/>
      <c r="H86" s="81"/>
      <c r="I86" s="81"/>
      <c r="J86" s="82"/>
      <c r="K86" s="113"/>
      <c r="L86" s="87"/>
      <c r="M86" s="87">
        <v>1</v>
      </c>
      <c r="N86" s="171">
        <v>3</v>
      </c>
      <c r="O86" s="64"/>
      <c r="P86" s="65" t="s">
        <v>66</v>
      </c>
      <c r="Q86" s="83"/>
      <c r="R86" s="130">
        <v>0</v>
      </c>
      <c r="S86" s="135"/>
      <c r="T86" s="173"/>
      <c r="U86" s="128"/>
      <c r="V86" s="135"/>
      <c r="W86" s="137">
        <f>R86*8/100</f>
        <v>0</v>
      </c>
      <c r="X86" s="167"/>
      <c r="Y86" s="135"/>
      <c r="Z86" s="138">
        <v>0</v>
      </c>
      <c r="AA86" s="139"/>
      <c r="AB86" s="138">
        <v>0</v>
      </c>
      <c r="AC86" s="135"/>
      <c r="AD86" s="138">
        <f>SUM(Z86+AB86)</f>
        <v>0</v>
      </c>
      <c r="AE86" s="135"/>
      <c r="AF86" s="140">
        <f>W86-AD86</f>
        <v>0</v>
      </c>
      <c r="AG86" s="1"/>
    </row>
    <row r="87" spans="1:33" s="23" customFormat="1" ht="15.75" customHeight="1">
      <c r="A87" s="1"/>
      <c r="B87" s="77"/>
      <c r="C87" s="78"/>
      <c r="D87" s="78"/>
      <c r="E87" s="77"/>
      <c r="F87" s="79"/>
      <c r="G87" s="80"/>
      <c r="H87" s="81"/>
      <c r="I87" s="81"/>
      <c r="J87" s="82"/>
      <c r="K87" s="113"/>
      <c r="L87" s="87"/>
      <c r="M87" s="87">
        <v>3</v>
      </c>
      <c r="N87" s="155" t="s">
        <v>7</v>
      </c>
      <c r="O87" s="64"/>
      <c r="P87" s="65" t="s">
        <v>54</v>
      </c>
      <c r="Q87" s="83"/>
      <c r="R87" s="130">
        <v>1000</v>
      </c>
      <c r="S87" s="135"/>
      <c r="T87" s="173" t="s">
        <v>116</v>
      </c>
      <c r="U87" s="130">
        <v>200</v>
      </c>
      <c r="V87" s="135"/>
      <c r="W87" s="137">
        <f>1000+U87</f>
        <v>1200</v>
      </c>
      <c r="X87" s="167"/>
      <c r="Y87" s="135"/>
      <c r="Z87" s="138">
        <v>1079.7</v>
      </c>
      <c r="AA87" s="139"/>
      <c r="AB87" s="138">
        <v>0</v>
      </c>
      <c r="AC87" s="135"/>
      <c r="AD87" s="138">
        <f>SUM(Z87+AB87)</f>
        <v>1079.7</v>
      </c>
      <c r="AE87" s="135"/>
      <c r="AF87" s="140">
        <f>W87-AD87</f>
        <v>120.29999999999995</v>
      </c>
      <c r="AG87" s="1"/>
    </row>
    <row r="88" spans="1:33" s="22" customFormat="1" ht="15.75" customHeight="1">
      <c r="A88" s="3"/>
      <c r="B88" s="58"/>
      <c r="C88" s="59"/>
      <c r="D88" s="58"/>
      <c r="E88" s="58"/>
      <c r="F88" s="72"/>
      <c r="G88" s="55"/>
      <c r="H88" s="56"/>
      <c r="I88" s="56"/>
      <c r="J88" s="57"/>
      <c r="K88" s="91">
        <v>3</v>
      </c>
      <c r="L88" s="88">
        <v>9</v>
      </c>
      <c r="M88" s="88"/>
      <c r="N88" s="159"/>
      <c r="O88" s="60"/>
      <c r="P88" s="62" t="s">
        <v>23</v>
      </c>
      <c r="Q88" s="61"/>
      <c r="R88" s="128">
        <f>SUM(R89:R90)</f>
        <v>3000</v>
      </c>
      <c r="S88" s="129"/>
      <c r="T88" s="172"/>
      <c r="U88" s="128"/>
      <c r="V88" s="129"/>
      <c r="W88" s="131">
        <f>SUM(W89:W90)</f>
        <v>3000</v>
      </c>
      <c r="X88" s="166">
        <f>W88/R88</f>
        <v>1</v>
      </c>
      <c r="Y88" s="129"/>
      <c r="Z88" s="133">
        <f>SUM(Z89:Z90)</f>
        <v>2534.3199999999997</v>
      </c>
      <c r="AA88" s="134"/>
      <c r="AB88" s="133">
        <f>SUM(AB89:AB90)</f>
        <v>0</v>
      </c>
      <c r="AC88" s="129"/>
      <c r="AD88" s="133">
        <f>SUM(AD89:AD90)</f>
        <v>2534.3199999999997</v>
      </c>
      <c r="AE88" s="129"/>
      <c r="AF88" s="143">
        <f>SUM(AF89:AF90)</f>
        <v>465.68000000000006</v>
      </c>
      <c r="AG88" s="3"/>
    </row>
    <row r="89" spans="1:33" s="23" customFormat="1" ht="15.75" customHeight="1">
      <c r="A89" s="1"/>
      <c r="B89" s="77"/>
      <c r="C89" s="78"/>
      <c r="D89" s="78"/>
      <c r="E89" s="77"/>
      <c r="F89" s="79"/>
      <c r="G89" s="80"/>
      <c r="H89" s="81"/>
      <c r="I89" s="81"/>
      <c r="J89" s="82"/>
      <c r="K89" s="112"/>
      <c r="L89" s="87"/>
      <c r="M89" s="87">
        <v>1</v>
      </c>
      <c r="N89" s="155" t="s">
        <v>6</v>
      </c>
      <c r="O89" s="64"/>
      <c r="P89" s="65" t="s">
        <v>49</v>
      </c>
      <c r="Q89" s="83"/>
      <c r="R89" s="130">
        <v>2000</v>
      </c>
      <c r="S89" s="135"/>
      <c r="T89" s="182"/>
      <c r="U89" s="128"/>
      <c r="V89" s="135"/>
      <c r="W89" s="137">
        <v>2000</v>
      </c>
      <c r="X89" s="167"/>
      <c r="Y89" s="135"/>
      <c r="Z89" s="138">
        <v>2191.81</v>
      </c>
      <c r="AA89" s="139"/>
      <c r="AB89" s="138">
        <v>0</v>
      </c>
      <c r="AC89" s="135"/>
      <c r="AD89" s="138">
        <f>SUM(Z89+AB89)</f>
        <v>2191.81</v>
      </c>
      <c r="AE89" s="135"/>
      <c r="AF89" s="140">
        <f>W89-AD89</f>
        <v>-191.80999999999995</v>
      </c>
      <c r="AG89" s="1"/>
    </row>
    <row r="90" spans="1:33" s="23" customFormat="1" ht="15.75" customHeight="1">
      <c r="A90" s="1"/>
      <c r="B90" s="77"/>
      <c r="C90" s="78"/>
      <c r="D90" s="78"/>
      <c r="E90" s="77"/>
      <c r="F90" s="79"/>
      <c r="G90" s="80"/>
      <c r="H90" s="81"/>
      <c r="I90" s="81"/>
      <c r="J90" s="82"/>
      <c r="K90" s="112"/>
      <c r="L90" s="87"/>
      <c r="M90" s="87">
        <v>2</v>
      </c>
      <c r="N90" s="155" t="s">
        <v>6</v>
      </c>
      <c r="O90" s="64"/>
      <c r="P90" s="65" t="s">
        <v>50</v>
      </c>
      <c r="Q90" s="83"/>
      <c r="R90" s="130">
        <v>1000</v>
      </c>
      <c r="S90" s="135"/>
      <c r="T90" s="173"/>
      <c r="U90" s="128"/>
      <c r="V90" s="135"/>
      <c r="W90" s="137">
        <v>1000</v>
      </c>
      <c r="X90" s="167"/>
      <c r="Y90" s="135"/>
      <c r="Z90" s="138">
        <v>342.51</v>
      </c>
      <c r="AA90" s="139"/>
      <c r="AB90" s="138">
        <v>0</v>
      </c>
      <c r="AC90" s="135"/>
      <c r="AD90" s="138">
        <f>SUM(Z90+AB90)</f>
        <v>342.51</v>
      </c>
      <c r="AE90" s="135"/>
      <c r="AF90" s="140">
        <f>W90-AD90</f>
        <v>657.49</v>
      </c>
      <c r="AG90" s="1"/>
    </row>
    <row r="91" spans="1:33" s="23" customFormat="1" ht="15.75" customHeight="1">
      <c r="A91" s="1"/>
      <c r="B91" s="77"/>
      <c r="C91" s="78"/>
      <c r="D91" s="78"/>
      <c r="E91" s="77"/>
      <c r="F91" s="79"/>
      <c r="G91" s="80"/>
      <c r="H91" s="81"/>
      <c r="I91" s="81"/>
      <c r="J91" s="82"/>
      <c r="K91" s="112"/>
      <c r="L91" s="87"/>
      <c r="M91" s="87"/>
      <c r="N91" s="155"/>
      <c r="O91" s="64"/>
      <c r="P91" s="65"/>
      <c r="Q91" s="83"/>
      <c r="R91" s="130"/>
      <c r="S91" s="135"/>
      <c r="T91" s="173"/>
      <c r="U91" s="128"/>
      <c r="V91" s="135"/>
      <c r="W91" s="137"/>
      <c r="X91" s="167"/>
      <c r="Y91" s="135"/>
      <c r="Z91" s="138"/>
      <c r="AA91" s="139"/>
      <c r="AB91" s="138"/>
      <c r="AC91" s="135"/>
      <c r="AD91" s="138"/>
      <c r="AE91" s="135"/>
      <c r="AF91" s="126"/>
      <c r="AG91" s="1"/>
    </row>
    <row r="92" spans="1:33" s="21" customFormat="1" ht="15.75" customHeight="1">
      <c r="A92" s="20"/>
      <c r="B92" s="95">
        <v>38</v>
      </c>
      <c r="C92" s="51">
        <v>4</v>
      </c>
      <c r="D92" s="52">
        <v>41</v>
      </c>
      <c r="E92" s="51">
        <v>43</v>
      </c>
      <c r="F92" s="71">
        <v>9</v>
      </c>
      <c r="G92" s="67">
        <v>4</v>
      </c>
      <c r="H92" s="68">
        <v>2</v>
      </c>
      <c r="I92" s="68"/>
      <c r="J92" s="69">
        <v>2</v>
      </c>
      <c r="K92" s="89"/>
      <c r="L92" s="90"/>
      <c r="M92" s="85"/>
      <c r="N92" s="158"/>
      <c r="O92" s="74"/>
      <c r="P92" s="53" t="s">
        <v>62</v>
      </c>
      <c r="Q92" s="75"/>
      <c r="R92" s="124"/>
      <c r="S92" s="125"/>
      <c r="T92" s="179"/>
      <c r="U92" s="124"/>
      <c r="V92" s="125"/>
      <c r="W92" s="124"/>
      <c r="X92" s="168"/>
      <c r="Y92" s="125"/>
      <c r="Z92" s="133"/>
      <c r="AA92" s="134"/>
      <c r="AB92" s="133"/>
      <c r="AC92" s="125"/>
      <c r="AD92" s="133"/>
      <c r="AE92" s="125"/>
      <c r="AF92" s="124"/>
      <c r="AG92" s="20"/>
    </row>
    <row r="93" spans="1:33" ht="15.75" customHeight="1">
      <c r="A93" s="1"/>
      <c r="B93" s="58"/>
      <c r="C93" s="58"/>
      <c r="D93" s="59"/>
      <c r="E93" s="58"/>
      <c r="F93" s="72"/>
      <c r="G93" s="55"/>
      <c r="H93" s="56"/>
      <c r="I93" s="56"/>
      <c r="J93" s="57"/>
      <c r="K93" s="91">
        <v>3</v>
      </c>
      <c r="L93" s="88">
        <v>2</v>
      </c>
      <c r="M93" s="86"/>
      <c r="N93" s="154"/>
      <c r="O93" s="60"/>
      <c r="P93" s="76" t="s">
        <v>20</v>
      </c>
      <c r="Q93" s="61"/>
      <c r="R93" s="128">
        <f>SUM(R94:R98)</f>
        <v>15000</v>
      </c>
      <c r="S93" s="129"/>
      <c r="T93" s="172"/>
      <c r="U93" s="128"/>
      <c r="V93" s="129"/>
      <c r="W93" s="131">
        <f>SUM(W94:W98)</f>
        <v>15000</v>
      </c>
      <c r="X93" s="166">
        <f>W93/R93</f>
        <v>1</v>
      </c>
      <c r="Y93" s="129"/>
      <c r="Z93" s="133">
        <f>SUM(Z94:Z98)</f>
        <v>11425.869999999999</v>
      </c>
      <c r="AA93" s="134"/>
      <c r="AB93" s="133">
        <f>SUM(AB94:AB98)</f>
        <v>0</v>
      </c>
      <c r="AC93" s="129"/>
      <c r="AD93" s="133">
        <f>SUM(AD94:AD98)</f>
        <v>11425.869999999999</v>
      </c>
      <c r="AE93" s="129"/>
      <c r="AF93" s="124">
        <f>SUM(AF94:AF98)</f>
        <v>3574.13</v>
      </c>
      <c r="AG93" s="1"/>
    </row>
    <row r="94" spans="1:33" s="23" customFormat="1" ht="15.75" customHeight="1">
      <c r="A94" s="1"/>
      <c r="B94" s="77"/>
      <c r="C94" s="78"/>
      <c r="D94" s="78"/>
      <c r="E94" s="77"/>
      <c r="F94" s="79"/>
      <c r="G94" s="80"/>
      <c r="H94" s="81"/>
      <c r="I94" s="81"/>
      <c r="J94" s="82"/>
      <c r="K94" s="112"/>
      <c r="L94" s="87"/>
      <c r="M94" s="87">
        <v>1</v>
      </c>
      <c r="N94" s="155" t="s">
        <v>6</v>
      </c>
      <c r="O94" s="64"/>
      <c r="P94" s="63" t="s">
        <v>45</v>
      </c>
      <c r="Q94" s="83"/>
      <c r="R94" s="130">
        <v>6000</v>
      </c>
      <c r="S94" s="135"/>
      <c r="T94" s="173"/>
      <c r="U94" s="128"/>
      <c r="V94" s="135"/>
      <c r="W94" s="137">
        <v>6000</v>
      </c>
      <c r="X94" s="167"/>
      <c r="Y94" s="135"/>
      <c r="Z94" s="138">
        <v>5014.48</v>
      </c>
      <c r="AA94" s="139"/>
      <c r="AB94" s="138">
        <v>0</v>
      </c>
      <c r="AC94" s="135"/>
      <c r="AD94" s="138">
        <f>SUM(Z94+AB94)</f>
        <v>5014.48</v>
      </c>
      <c r="AE94" s="135"/>
      <c r="AF94" s="140">
        <f>W94-AD94</f>
        <v>985.5200000000004</v>
      </c>
      <c r="AG94" s="1"/>
    </row>
    <row r="95" spans="1:33" s="23" customFormat="1" ht="15.75" customHeight="1">
      <c r="A95" s="1"/>
      <c r="B95" s="77"/>
      <c r="C95" s="78"/>
      <c r="D95" s="78"/>
      <c r="E95" s="77"/>
      <c r="F95" s="79"/>
      <c r="G95" s="80"/>
      <c r="H95" s="81"/>
      <c r="I95" s="81"/>
      <c r="J95" s="82"/>
      <c r="K95" s="112"/>
      <c r="L95" s="87"/>
      <c r="M95" s="87"/>
      <c r="N95" s="155">
        <v>5</v>
      </c>
      <c r="O95" s="64"/>
      <c r="P95" s="63" t="s">
        <v>71</v>
      </c>
      <c r="Q95" s="83"/>
      <c r="R95" s="130">
        <v>0</v>
      </c>
      <c r="S95" s="135"/>
      <c r="T95" s="173"/>
      <c r="U95" s="128"/>
      <c r="V95" s="135"/>
      <c r="W95" s="137">
        <f>R95*8/100</f>
        <v>0</v>
      </c>
      <c r="X95" s="167"/>
      <c r="Y95" s="135"/>
      <c r="Z95" s="138">
        <v>0</v>
      </c>
      <c r="AA95" s="139"/>
      <c r="AB95" s="138">
        <v>0</v>
      </c>
      <c r="AC95" s="135"/>
      <c r="AD95" s="138">
        <f>SUM(Z95+AB95)</f>
        <v>0</v>
      </c>
      <c r="AE95" s="135"/>
      <c r="AF95" s="140">
        <f>W95-AD95</f>
        <v>0</v>
      </c>
      <c r="AG95" s="1"/>
    </row>
    <row r="96" spans="1:33" s="23" customFormat="1" ht="15.75" customHeight="1">
      <c r="A96" s="1"/>
      <c r="B96" s="77"/>
      <c r="C96" s="78"/>
      <c r="D96" s="78"/>
      <c r="E96" s="77"/>
      <c r="F96" s="79"/>
      <c r="G96" s="80"/>
      <c r="H96" s="81"/>
      <c r="I96" s="81"/>
      <c r="J96" s="82"/>
      <c r="K96" s="112"/>
      <c r="L96" s="87"/>
      <c r="M96" s="87">
        <v>2</v>
      </c>
      <c r="N96" s="155">
        <v>2</v>
      </c>
      <c r="O96" s="64"/>
      <c r="P96" s="63" t="s">
        <v>46</v>
      </c>
      <c r="Q96" s="83"/>
      <c r="R96" s="130">
        <v>990</v>
      </c>
      <c r="S96" s="135"/>
      <c r="T96" s="173"/>
      <c r="U96" s="128"/>
      <c r="V96" s="135"/>
      <c r="W96" s="137">
        <v>990</v>
      </c>
      <c r="X96" s="167"/>
      <c r="Y96" s="135"/>
      <c r="Z96" s="138">
        <v>6404.64</v>
      </c>
      <c r="AA96" s="139"/>
      <c r="AB96" s="138">
        <v>0</v>
      </c>
      <c r="AC96" s="135"/>
      <c r="AD96" s="138">
        <f>SUM(Z96+AB96)</f>
        <v>6404.64</v>
      </c>
      <c r="AE96" s="135"/>
      <c r="AF96" s="140">
        <f>W96-AD96</f>
        <v>-5414.64</v>
      </c>
      <c r="AG96" s="1"/>
    </row>
    <row r="97" spans="1:33" s="23" customFormat="1" ht="15.75" customHeight="1">
      <c r="A97" s="1"/>
      <c r="B97" s="77"/>
      <c r="C97" s="78"/>
      <c r="D97" s="78"/>
      <c r="E97" s="77"/>
      <c r="F97" s="79"/>
      <c r="G97" s="80"/>
      <c r="H97" s="81"/>
      <c r="I97" s="81"/>
      <c r="J97" s="82"/>
      <c r="K97" s="112"/>
      <c r="L97" s="87"/>
      <c r="M97" s="87">
        <v>5</v>
      </c>
      <c r="N97" s="155">
        <v>1</v>
      </c>
      <c r="O97" s="64"/>
      <c r="P97" s="63" t="s">
        <v>95</v>
      </c>
      <c r="Q97" s="83"/>
      <c r="R97" s="130">
        <v>10</v>
      </c>
      <c r="S97" s="135"/>
      <c r="T97" s="173"/>
      <c r="U97" s="128"/>
      <c r="V97" s="135"/>
      <c r="W97" s="137">
        <v>10</v>
      </c>
      <c r="X97" s="167"/>
      <c r="Y97" s="135"/>
      <c r="Z97" s="138">
        <v>6.75</v>
      </c>
      <c r="AA97" s="139"/>
      <c r="AB97" s="138">
        <v>0</v>
      </c>
      <c r="AC97" s="135"/>
      <c r="AD97" s="138">
        <f>SUM(Z97+AB97)</f>
        <v>6.75</v>
      </c>
      <c r="AE97" s="135"/>
      <c r="AF97" s="140">
        <f>W97-AD97</f>
        <v>3.25</v>
      </c>
      <c r="AG97" s="1"/>
    </row>
    <row r="98" spans="1:33" s="23" customFormat="1" ht="15.75" customHeight="1">
      <c r="A98" s="1"/>
      <c r="B98" s="77"/>
      <c r="C98" s="78"/>
      <c r="D98" s="78"/>
      <c r="E98" s="77"/>
      <c r="F98" s="79"/>
      <c r="G98" s="80"/>
      <c r="H98" s="81"/>
      <c r="I98" s="81"/>
      <c r="J98" s="82"/>
      <c r="K98" s="112"/>
      <c r="L98" s="87"/>
      <c r="M98" s="87">
        <v>6</v>
      </c>
      <c r="N98" s="155" t="s">
        <v>6</v>
      </c>
      <c r="O98" s="64"/>
      <c r="P98" s="63" t="s">
        <v>63</v>
      </c>
      <c r="Q98" s="83"/>
      <c r="R98" s="130">
        <v>8000</v>
      </c>
      <c r="S98" s="135"/>
      <c r="T98" s="173"/>
      <c r="U98" s="128"/>
      <c r="V98" s="135"/>
      <c r="W98" s="137">
        <v>8000</v>
      </c>
      <c r="X98" s="167"/>
      <c r="Y98" s="135"/>
      <c r="Z98" s="138">
        <v>0</v>
      </c>
      <c r="AA98" s="139"/>
      <c r="AB98" s="138">
        <v>0</v>
      </c>
      <c r="AC98" s="135"/>
      <c r="AD98" s="138">
        <f>SUM(Z98+AB98)</f>
        <v>0</v>
      </c>
      <c r="AE98" s="135"/>
      <c r="AF98" s="140">
        <f>W98-AD98</f>
        <v>8000</v>
      </c>
      <c r="AG98" s="1"/>
    </row>
    <row r="99" spans="1:33" s="22" customFormat="1" ht="15.75" customHeight="1">
      <c r="A99" s="3"/>
      <c r="B99" s="58"/>
      <c r="C99" s="59"/>
      <c r="D99" s="58"/>
      <c r="E99" s="58"/>
      <c r="F99" s="72"/>
      <c r="G99" s="55"/>
      <c r="H99" s="56"/>
      <c r="I99" s="56"/>
      <c r="J99" s="57"/>
      <c r="K99" s="92" t="s">
        <v>18</v>
      </c>
      <c r="L99" s="88">
        <v>3</v>
      </c>
      <c r="M99" s="88"/>
      <c r="N99" s="156"/>
      <c r="O99" s="60"/>
      <c r="P99" s="62" t="s">
        <v>21</v>
      </c>
      <c r="Q99" s="61"/>
      <c r="R99" s="128">
        <f>SUM(R100:R102)</f>
        <v>3000</v>
      </c>
      <c r="S99" s="129"/>
      <c r="T99" s="172"/>
      <c r="U99" s="128"/>
      <c r="V99" s="129"/>
      <c r="W99" s="131">
        <f>SUM(W100:W102)</f>
        <v>3000</v>
      </c>
      <c r="X99" s="166">
        <f>W99/R99</f>
        <v>1</v>
      </c>
      <c r="Y99" s="129"/>
      <c r="Z99" s="133">
        <f>SUM(Z100:Z102)</f>
        <v>0</v>
      </c>
      <c r="AA99" s="134"/>
      <c r="AB99" s="133">
        <f>SUM(AB100:AB102)</f>
        <v>0</v>
      </c>
      <c r="AC99" s="129"/>
      <c r="AD99" s="133">
        <f>SUM(AD100:AD102)</f>
        <v>0</v>
      </c>
      <c r="AE99" s="129"/>
      <c r="AF99" s="143">
        <f>SUM(AF100:AF102)</f>
        <v>3000</v>
      </c>
      <c r="AG99" s="3"/>
    </row>
    <row r="100" spans="1:33" s="23" customFormat="1" ht="15.75" customHeight="1">
      <c r="A100" s="1"/>
      <c r="B100" s="77"/>
      <c r="C100" s="78"/>
      <c r="D100" s="78"/>
      <c r="E100" s="77"/>
      <c r="F100" s="79"/>
      <c r="G100" s="80"/>
      <c r="H100" s="81"/>
      <c r="I100" s="81"/>
      <c r="J100" s="82"/>
      <c r="K100" s="113"/>
      <c r="L100" s="114"/>
      <c r="M100" s="87">
        <v>1</v>
      </c>
      <c r="N100" s="155" t="s">
        <v>6</v>
      </c>
      <c r="O100" s="64"/>
      <c r="P100" s="65" t="s">
        <v>51</v>
      </c>
      <c r="Q100" s="83"/>
      <c r="R100" s="130">
        <v>1000</v>
      </c>
      <c r="S100" s="135"/>
      <c r="T100" s="173"/>
      <c r="U100" s="128"/>
      <c r="V100" s="135"/>
      <c r="W100" s="137">
        <v>1000</v>
      </c>
      <c r="X100" s="167"/>
      <c r="Y100" s="135"/>
      <c r="Z100" s="138">
        <v>0</v>
      </c>
      <c r="AA100" s="139"/>
      <c r="AB100" s="138">
        <v>0</v>
      </c>
      <c r="AC100" s="135"/>
      <c r="AD100" s="138">
        <f>SUM(Z100+AB100)</f>
        <v>0</v>
      </c>
      <c r="AE100" s="135"/>
      <c r="AF100" s="140">
        <f>W100-AD100</f>
        <v>1000</v>
      </c>
      <c r="AG100" s="1"/>
    </row>
    <row r="101" spans="1:33" s="23" customFormat="1" ht="15.75" customHeight="1">
      <c r="A101" s="1"/>
      <c r="B101" s="77"/>
      <c r="C101" s="78"/>
      <c r="D101" s="78"/>
      <c r="E101" s="77"/>
      <c r="F101" s="79"/>
      <c r="G101" s="80"/>
      <c r="H101" s="81"/>
      <c r="I101" s="81"/>
      <c r="J101" s="82"/>
      <c r="K101" s="113"/>
      <c r="L101" s="114"/>
      <c r="M101" s="87">
        <v>3</v>
      </c>
      <c r="N101" s="155" t="s">
        <v>6</v>
      </c>
      <c r="O101" s="64"/>
      <c r="P101" s="65" t="s">
        <v>52</v>
      </c>
      <c r="Q101" s="83"/>
      <c r="R101" s="130">
        <v>2000</v>
      </c>
      <c r="S101" s="135"/>
      <c r="T101" s="173"/>
      <c r="U101" s="128"/>
      <c r="V101" s="135"/>
      <c r="W101" s="137">
        <v>2000</v>
      </c>
      <c r="X101" s="167"/>
      <c r="Y101" s="135"/>
      <c r="Z101" s="138">
        <v>0</v>
      </c>
      <c r="AA101" s="139"/>
      <c r="AB101" s="138">
        <v>0</v>
      </c>
      <c r="AC101" s="135"/>
      <c r="AD101" s="138">
        <f>SUM(Z101+AB101)</f>
        <v>0</v>
      </c>
      <c r="AE101" s="135"/>
      <c r="AF101" s="140">
        <f>W101-AD101</f>
        <v>2000</v>
      </c>
      <c r="AG101" s="1"/>
    </row>
    <row r="102" spans="1:33" s="23" customFormat="1" ht="15.75" customHeight="1" hidden="1">
      <c r="A102" s="1"/>
      <c r="B102" s="77"/>
      <c r="C102" s="78"/>
      <c r="D102" s="78"/>
      <c r="E102" s="77"/>
      <c r="F102" s="79"/>
      <c r="G102" s="80"/>
      <c r="H102" s="81"/>
      <c r="I102" s="81"/>
      <c r="J102" s="82"/>
      <c r="K102" s="113"/>
      <c r="L102" s="114"/>
      <c r="M102" s="87">
        <v>3</v>
      </c>
      <c r="N102" s="155" t="s">
        <v>6</v>
      </c>
      <c r="O102" s="64"/>
      <c r="P102" s="65" t="s">
        <v>52</v>
      </c>
      <c r="Q102" s="83"/>
      <c r="R102" s="130">
        <v>0</v>
      </c>
      <c r="S102" s="135"/>
      <c r="T102" s="173"/>
      <c r="U102" s="128"/>
      <c r="V102" s="135"/>
      <c r="W102" s="137">
        <v>0</v>
      </c>
      <c r="X102" s="167"/>
      <c r="Y102" s="135"/>
      <c r="Z102" s="138">
        <v>0</v>
      </c>
      <c r="AA102" s="139"/>
      <c r="AB102" s="138">
        <v>0</v>
      </c>
      <c r="AC102" s="135"/>
      <c r="AD102" s="138">
        <f>SUM(Z102+AB102)</f>
        <v>0</v>
      </c>
      <c r="AE102" s="135"/>
      <c r="AF102" s="140">
        <f>W102-AD102</f>
        <v>0</v>
      </c>
      <c r="AG102" s="1"/>
    </row>
    <row r="103" spans="1:33" s="22" customFormat="1" ht="15.75" customHeight="1">
      <c r="A103" s="3"/>
      <c r="B103" s="58"/>
      <c r="C103" s="59"/>
      <c r="D103" s="58"/>
      <c r="E103" s="58"/>
      <c r="F103" s="72"/>
      <c r="G103" s="55"/>
      <c r="H103" s="56"/>
      <c r="I103" s="56"/>
      <c r="J103" s="57"/>
      <c r="K103" s="94">
        <v>3</v>
      </c>
      <c r="L103" s="93">
        <v>5</v>
      </c>
      <c r="M103" s="88"/>
      <c r="N103" s="156"/>
      <c r="O103" s="60"/>
      <c r="P103" s="62" t="s">
        <v>22</v>
      </c>
      <c r="Q103" s="61"/>
      <c r="R103" s="128">
        <f>SUM(R104)</f>
        <v>1000</v>
      </c>
      <c r="S103" s="129"/>
      <c r="T103" s="172"/>
      <c r="U103" s="128"/>
      <c r="V103" s="129"/>
      <c r="W103" s="131">
        <f>SUM(W104)</f>
        <v>1000</v>
      </c>
      <c r="X103" s="166">
        <f>W103/R103</f>
        <v>1</v>
      </c>
      <c r="Y103" s="129"/>
      <c r="Z103" s="133">
        <f>SUM(Z104)</f>
        <v>698.55</v>
      </c>
      <c r="AA103" s="134"/>
      <c r="AB103" s="133">
        <f>SUM(AB104)</f>
        <v>0</v>
      </c>
      <c r="AC103" s="129"/>
      <c r="AD103" s="133">
        <f>SUM(AD104)</f>
        <v>698.55</v>
      </c>
      <c r="AE103" s="129"/>
      <c r="AF103" s="143">
        <f>SUM(AF104)</f>
        <v>301.45000000000005</v>
      </c>
      <c r="AG103" s="3"/>
    </row>
    <row r="104" spans="1:33" s="23" customFormat="1" ht="15.75" customHeight="1">
      <c r="A104" s="1"/>
      <c r="B104" s="77"/>
      <c r="C104" s="78"/>
      <c r="D104" s="78"/>
      <c r="E104" s="77"/>
      <c r="F104" s="79"/>
      <c r="G104" s="80"/>
      <c r="H104" s="81"/>
      <c r="I104" s="81"/>
      <c r="J104" s="82"/>
      <c r="K104" s="115"/>
      <c r="L104" s="114"/>
      <c r="M104" s="87">
        <v>2</v>
      </c>
      <c r="N104" s="155" t="s">
        <v>7</v>
      </c>
      <c r="O104" s="64"/>
      <c r="P104" s="65" t="s">
        <v>48</v>
      </c>
      <c r="Q104" s="83"/>
      <c r="R104" s="130">
        <v>1000</v>
      </c>
      <c r="S104" s="135"/>
      <c r="T104" s="173"/>
      <c r="U104" s="128"/>
      <c r="V104" s="135"/>
      <c r="W104" s="137">
        <v>1000</v>
      </c>
      <c r="X104" s="167"/>
      <c r="Y104" s="135"/>
      <c r="Z104" s="138">
        <v>698.55</v>
      </c>
      <c r="AA104" s="139"/>
      <c r="AB104" s="138">
        <v>0</v>
      </c>
      <c r="AC104" s="135"/>
      <c r="AD104" s="138">
        <f>SUM(Z104+AB104)</f>
        <v>698.55</v>
      </c>
      <c r="AE104" s="135"/>
      <c r="AF104" s="140">
        <f>W104-AD104</f>
        <v>301.45000000000005</v>
      </c>
      <c r="AG104" s="1"/>
    </row>
    <row r="105" spans="1:33" s="22" customFormat="1" ht="15.75" customHeight="1">
      <c r="A105" s="3"/>
      <c r="B105" s="58"/>
      <c r="C105" s="59"/>
      <c r="D105" s="58"/>
      <c r="E105" s="58"/>
      <c r="F105" s="72"/>
      <c r="G105" s="55"/>
      <c r="H105" s="56"/>
      <c r="I105" s="56"/>
      <c r="J105" s="57"/>
      <c r="K105" s="92">
        <v>3</v>
      </c>
      <c r="L105" s="88">
        <v>7</v>
      </c>
      <c r="M105" s="88"/>
      <c r="N105" s="156"/>
      <c r="O105" s="60"/>
      <c r="P105" s="62" t="s">
        <v>24</v>
      </c>
      <c r="Q105" s="61"/>
      <c r="R105" s="128">
        <f>SUM(R106:R108)</f>
        <v>1000</v>
      </c>
      <c r="S105" s="129"/>
      <c r="T105" s="172"/>
      <c r="U105" s="128"/>
      <c r="V105" s="129"/>
      <c r="W105" s="131">
        <f>SUM(W106:W108)</f>
        <v>1000</v>
      </c>
      <c r="X105" s="166">
        <f>W105/R105</f>
        <v>1</v>
      </c>
      <c r="Y105" s="129"/>
      <c r="Z105" s="133">
        <f>SUM(Z106:Z108)</f>
        <v>999.8</v>
      </c>
      <c r="AA105" s="134"/>
      <c r="AB105" s="133">
        <f>SUM(AB106:AB108)</f>
        <v>0</v>
      </c>
      <c r="AC105" s="129"/>
      <c r="AD105" s="133">
        <f>SUM(AD106:AD108)</f>
        <v>999.8</v>
      </c>
      <c r="AE105" s="129"/>
      <c r="AF105" s="143">
        <f>SUM(AF106:AF108)</f>
        <v>0.20000000000004547</v>
      </c>
      <c r="AG105" s="3"/>
    </row>
    <row r="106" spans="1:33" s="23" customFormat="1" ht="15.75" customHeight="1">
      <c r="A106" s="1"/>
      <c r="B106" s="77"/>
      <c r="C106" s="78"/>
      <c r="D106" s="77"/>
      <c r="E106" s="77"/>
      <c r="F106" s="161"/>
      <c r="G106" s="80"/>
      <c r="H106" s="81"/>
      <c r="I106" s="81"/>
      <c r="J106" s="82"/>
      <c r="K106" s="113"/>
      <c r="L106" s="87"/>
      <c r="M106" s="87">
        <v>1</v>
      </c>
      <c r="N106" s="171">
        <v>2</v>
      </c>
      <c r="O106" s="64"/>
      <c r="P106" s="65" t="s">
        <v>81</v>
      </c>
      <c r="Q106" s="83"/>
      <c r="R106" s="130">
        <v>0</v>
      </c>
      <c r="S106" s="135"/>
      <c r="T106" s="173"/>
      <c r="U106" s="128"/>
      <c r="V106" s="135"/>
      <c r="W106" s="137">
        <f>R106*8/100</f>
        <v>0</v>
      </c>
      <c r="X106" s="167"/>
      <c r="Y106" s="135"/>
      <c r="Z106" s="138">
        <v>277.3</v>
      </c>
      <c r="AA106" s="139"/>
      <c r="AB106" s="138">
        <v>0</v>
      </c>
      <c r="AC106" s="135"/>
      <c r="AD106" s="138">
        <f>SUM(Z106+AB106)</f>
        <v>277.3</v>
      </c>
      <c r="AE106" s="135"/>
      <c r="AF106" s="140">
        <f>W106-AD106</f>
        <v>-277.3</v>
      </c>
      <c r="AG106" s="1"/>
    </row>
    <row r="107" spans="1:33" s="23" customFormat="1" ht="15.75" customHeight="1">
      <c r="A107" s="1"/>
      <c r="B107" s="77"/>
      <c r="C107" s="78"/>
      <c r="D107" s="77"/>
      <c r="E107" s="77"/>
      <c r="F107" s="161"/>
      <c r="G107" s="80"/>
      <c r="H107" s="81"/>
      <c r="I107" s="81"/>
      <c r="J107" s="82"/>
      <c r="K107" s="113"/>
      <c r="L107" s="87"/>
      <c r="M107" s="87">
        <v>1</v>
      </c>
      <c r="N107" s="171">
        <v>90</v>
      </c>
      <c r="O107" s="64"/>
      <c r="P107" s="65" t="s">
        <v>82</v>
      </c>
      <c r="Q107" s="83"/>
      <c r="R107" s="130">
        <v>0</v>
      </c>
      <c r="S107" s="135"/>
      <c r="T107" s="173"/>
      <c r="U107" s="128"/>
      <c r="V107" s="135"/>
      <c r="W107" s="137">
        <v>0</v>
      </c>
      <c r="X107" s="167"/>
      <c r="Y107" s="135"/>
      <c r="Z107" s="138">
        <v>722.5</v>
      </c>
      <c r="AA107" s="139"/>
      <c r="AB107" s="138">
        <v>0</v>
      </c>
      <c r="AC107" s="135"/>
      <c r="AD107" s="138">
        <f>SUM(Z107+AB107)</f>
        <v>722.5</v>
      </c>
      <c r="AE107" s="135"/>
      <c r="AF107" s="140">
        <f>W107-AD107</f>
        <v>-722.5</v>
      </c>
      <c r="AG107" s="1"/>
    </row>
    <row r="108" spans="1:33" s="23" customFormat="1" ht="15.75" customHeight="1">
      <c r="A108" s="1"/>
      <c r="B108" s="77"/>
      <c r="C108" s="78"/>
      <c r="D108" s="78"/>
      <c r="E108" s="77"/>
      <c r="F108" s="79"/>
      <c r="G108" s="80"/>
      <c r="H108" s="81"/>
      <c r="I108" s="81"/>
      <c r="J108" s="82"/>
      <c r="K108" s="113"/>
      <c r="L108" s="87"/>
      <c r="M108" s="87">
        <v>3</v>
      </c>
      <c r="N108" s="155" t="s">
        <v>7</v>
      </c>
      <c r="O108" s="64"/>
      <c r="P108" s="65" t="s">
        <v>54</v>
      </c>
      <c r="Q108" s="83"/>
      <c r="R108" s="130">
        <v>1000</v>
      </c>
      <c r="S108" s="135"/>
      <c r="T108" s="173"/>
      <c r="U108" s="128"/>
      <c r="V108" s="135"/>
      <c r="W108" s="137">
        <v>1000</v>
      </c>
      <c r="X108" s="167"/>
      <c r="Y108" s="135"/>
      <c r="Z108" s="138">
        <v>0</v>
      </c>
      <c r="AA108" s="139"/>
      <c r="AB108" s="138">
        <v>0</v>
      </c>
      <c r="AC108" s="135"/>
      <c r="AD108" s="138">
        <f>SUM(Z108+AB108)</f>
        <v>0</v>
      </c>
      <c r="AE108" s="135"/>
      <c r="AF108" s="140">
        <f>W108-AD108</f>
        <v>1000</v>
      </c>
      <c r="AG108" s="1"/>
    </row>
    <row r="109" spans="1:33" s="22" customFormat="1" ht="15.75" customHeight="1">
      <c r="A109" s="3"/>
      <c r="B109" s="58"/>
      <c r="C109" s="59"/>
      <c r="D109" s="58"/>
      <c r="E109" s="58"/>
      <c r="F109" s="72"/>
      <c r="G109" s="55"/>
      <c r="H109" s="56"/>
      <c r="I109" s="56"/>
      <c r="J109" s="57"/>
      <c r="K109" s="91">
        <v>3</v>
      </c>
      <c r="L109" s="88">
        <v>9</v>
      </c>
      <c r="M109" s="88"/>
      <c r="N109" s="159"/>
      <c r="O109" s="60"/>
      <c r="P109" s="62" t="s">
        <v>23</v>
      </c>
      <c r="Q109" s="61"/>
      <c r="R109" s="128">
        <f>SUM(R110:R111)</f>
        <v>8000</v>
      </c>
      <c r="S109" s="129"/>
      <c r="T109" s="172"/>
      <c r="U109" s="128">
        <f>SUM(U110:U111)</f>
        <v>3000</v>
      </c>
      <c r="V109" s="129"/>
      <c r="W109" s="131">
        <f>SUM(W110:W111)</f>
        <v>11000</v>
      </c>
      <c r="X109" s="166">
        <f>W109/R109</f>
        <v>1.375</v>
      </c>
      <c r="Y109" s="129"/>
      <c r="Z109" s="133">
        <f>SUM(Z110:Z111)</f>
        <v>9557.240000000002</v>
      </c>
      <c r="AA109" s="134"/>
      <c r="AB109" s="133">
        <f>SUM(AB110:AB111)</f>
        <v>0</v>
      </c>
      <c r="AC109" s="129"/>
      <c r="AD109" s="133">
        <f>SUM(AD110:AD111)</f>
        <v>9557.240000000002</v>
      </c>
      <c r="AE109" s="129"/>
      <c r="AF109" s="143">
        <f>SUM(AF110:AF111)</f>
        <v>1442.759999999999</v>
      </c>
      <c r="AG109" s="3"/>
    </row>
    <row r="110" spans="1:33" s="23" customFormat="1" ht="15.75" customHeight="1">
      <c r="A110" s="1"/>
      <c r="B110" s="77"/>
      <c r="C110" s="78"/>
      <c r="D110" s="78"/>
      <c r="E110" s="77"/>
      <c r="F110" s="79"/>
      <c r="G110" s="80"/>
      <c r="H110" s="81"/>
      <c r="I110" s="81"/>
      <c r="J110" s="82"/>
      <c r="K110" s="112"/>
      <c r="L110" s="87"/>
      <c r="M110" s="87">
        <v>1</v>
      </c>
      <c r="N110" s="155" t="s">
        <v>6</v>
      </c>
      <c r="O110" s="64"/>
      <c r="P110" s="65" t="s">
        <v>49</v>
      </c>
      <c r="Q110" s="83"/>
      <c r="R110" s="130">
        <v>6000</v>
      </c>
      <c r="S110" s="135"/>
      <c r="T110" s="173" t="s">
        <v>116</v>
      </c>
      <c r="U110" s="130">
        <v>3000</v>
      </c>
      <c r="V110" s="135"/>
      <c r="W110" s="137">
        <v>9000</v>
      </c>
      <c r="X110" s="167"/>
      <c r="Y110" s="135"/>
      <c r="Z110" s="138">
        <v>8213.29</v>
      </c>
      <c r="AA110" s="139"/>
      <c r="AB110" s="138">
        <v>0</v>
      </c>
      <c r="AC110" s="135"/>
      <c r="AD110" s="138">
        <f>SUM(Z110+AB110)</f>
        <v>8213.29</v>
      </c>
      <c r="AE110" s="135"/>
      <c r="AF110" s="140">
        <f>W110-AD110</f>
        <v>786.7099999999991</v>
      </c>
      <c r="AG110" s="1"/>
    </row>
    <row r="111" spans="1:33" s="23" customFormat="1" ht="15.75" customHeight="1">
      <c r="A111" s="1"/>
      <c r="B111" s="77"/>
      <c r="C111" s="78"/>
      <c r="D111" s="78"/>
      <c r="E111" s="77"/>
      <c r="F111" s="79"/>
      <c r="G111" s="80"/>
      <c r="H111" s="81"/>
      <c r="I111" s="81"/>
      <c r="J111" s="82"/>
      <c r="K111" s="112"/>
      <c r="L111" s="87"/>
      <c r="M111" s="87">
        <v>2</v>
      </c>
      <c r="N111" s="155" t="s">
        <v>6</v>
      </c>
      <c r="O111" s="64"/>
      <c r="P111" s="65" t="s">
        <v>50</v>
      </c>
      <c r="Q111" s="83"/>
      <c r="R111" s="130">
        <v>2000</v>
      </c>
      <c r="S111" s="135"/>
      <c r="T111" s="173"/>
      <c r="U111" s="128"/>
      <c r="V111" s="135"/>
      <c r="W111" s="137">
        <v>2000</v>
      </c>
      <c r="X111" s="167"/>
      <c r="Y111" s="135"/>
      <c r="Z111" s="138">
        <v>1343.95</v>
      </c>
      <c r="AA111" s="139"/>
      <c r="AB111" s="138">
        <v>0</v>
      </c>
      <c r="AC111" s="135"/>
      <c r="AD111" s="138">
        <f>SUM(Z111+AB111)</f>
        <v>1343.95</v>
      </c>
      <c r="AE111" s="135"/>
      <c r="AF111" s="140">
        <f>W111-AD111</f>
        <v>656.05</v>
      </c>
      <c r="AG111" s="1"/>
    </row>
    <row r="112" spans="1:33" ht="15.75" customHeight="1">
      <c r="A112" s="1"/>
      <c r="B112" s="58"/>
      <c r="C112" s="58"/>
      <c r="D112" s="59"/>
      <c r="E112" s="58"/>
      <c r="F112" s="72"/>
      <c r="G112" s="55"/>
      <c r="H112" s="56"/>
      <c r="I112" s="56"/>
      <c r="J112" s="57"/>
      <c r="K112" s="91"/>
      <c r="L112" s="88"/>
      <c r="M112" s="86"/>
      <c r="N112" s="157"/>
      <c r="O112" s="60"/>
      <c r="P112" s="62"/>
      <c r="Q112" s="61"/>
      <c r="R112" s="128"/>
      <c r="S112" s="129"/>
      <c r="T112" s="172"/>
      <c r="U112" s="128"/>
      <c r="V112" s="129"/>
      <c r="W112" s="131"/>
      <c r="X112" s="166"/>
      <c r="Y112" s="129"/>
      <c r="Z112" s="133"/>
      <c r="AA112" s="134"/>
      <c r="AB112" s="133"/>
      <c r="AC112" s="129"/>
      <c r="AD112" s="133"/>
      <c r="AE112" s="129"/>
      <c r="AF112" s="124"/>
      <c r="AG112" s="1"/>
    </row>
    <row r="113" spans="1:33" s="21" customFormat="1" ht="15.75" customHeight="1">
      <c r="A113" s="20"/>
      <c r="B113" s="95">
        <v>38</v>
      </c>
      <c r="C113" s="51">
        <v>4</v>
      </c>
      <c r="D113" s="52">
        <v>42</v>
      </c>
      <c r="E113" s="51">
        <v>40</v>
      </c>
      <c r="F113" s="66">
        <v>9</v>
      </c>
      <c r="G113" s="67">
        <v>4</v>
      </c>
      <c r="H113" s="68">
        <v>1</v>
      </c>
      <c r="I113" s="68"/>
      <c r="J113" s="69">
        <v>2</v>
      </c>
      <c r="K113" s="89"/>
      <c r="L113" s="90"/>
      <c r="M113" s="85"/>
      <c r="N113" s="158"/>
      <c r="O113" s="74"/>
      <c r="P113" s="53" t="s">
        <v>28</v>
      </c>
      <c r="Q113" s="75"/>
      <c r="R113" s="124"/>
      <c r="S113" s="125"/>
      <c r="T113" s="179"/>
      <c r="U113" s="124"/>
      <c r="V113" s="125"/>
      <c r="W113" s="124"/>
      <c r="X113" s="168"/>
      <c r="Y113" s="125"/>
      <c r="Z113" s="133"/>
      <c r="AA113" s="134"/>
      <c r="AB113" s="133"/>
      <c r="AC113" s="125"/>
      <c r="AD113" s="133"/>
      <c r="AE113" s="125"/>
      <c r="AF113" s="124"/>
      <c r="AG113" s="20"/>
    </row>
    <row r="114" spans="1:33" ht="15.75" customHeight="1">
      <c r="A114" s="1"/>
      <c r="B114" s="58"/>
      <c r="C114" s="58"/>
      <c r="D114" s="59"/>
      <c r="E114" s="58"/>
      <c r="F114" s="54"/>
      <c r="G114" s="55"/>
      <c r="H114" s="56"/>
      <c r="I114" s="56"/>
      <c r="J114" s="57"/>
      <c r="K114" s="91">
        <v>3</v>
      </c>
      <c r="L114" s="88">
        <v>2</v>
      </c>
      <c r="M114" s="86"/>
      <c r="N114" s="154"/>
      <c r="O114" s="60"/>
      <c r="P114" s="76" t="s">
        <v>20</v>
      </c>
      <c r="Q114" s="61"/>
      <c r="R114" s="128">
        <f>SUM(R115:R122)</f>
        <v>95000</v>
      </c>
      <c r="S114" s="129"/>
      <c r="T114" s="172" t="s">
        <v>116</v>
      </c>
      <c r="U114" s="128">
        <f>SUM(U115:U122)</f>
        <v>3700</v>
      </c>
      <c r="V114" s="129"/>
      <c r="W114" s="131">
        <f>SUM(W115:W122)</f>
        <v>98700</v>
      </c>
      <c r="X114" s="166">
        <f>W114/R114</f>
        <v>1.0389473684210526</v>
      </c>
      <c r="Y114" s="129"/>
      <c r="Z114" s="133">
        <f>SUM(Z115:Z122)</f>
        <v>98677.48999999999</v>
      </c>
      <c r="AA114" s="133"/>
      <c r="AB114" s="133">
        <f>SUM(AB115:AB122)</f>
        <v>0</v>
      </c>
      <c r="AC114" s="133"/>
      <c r="AD114" s="133">
        <f>SUM(AD115:AD122)</f>
        <v>98677.48999999999</v>
      </c>
      <c r="AE114" s="133"/>
      <c r="AF114" s="124">
        <f>SUM(AF115:AF122)</f>
        <v>22.5099999999984</v>
      </c>
      <c r="AG114" s="1"/>
    </row>
    <row r="115" spans="1:33" s="23" customFormat="1" ht="15.75" customHeight="1">
      <c r="A115" s="1"/>
      <c r="B115" s="77"/>
      <c r="C115" s="78"/>
      <c r="D115" s="78"/>
      <c r="E115" s="77"/>
      <c r="F115" s="79"/>
      <c r="G115" s="80"/>
      <c r="H115" s="81"/>
      <c r="I115" s="81"/>
      <c r="J115" s="82"/>
      <c r="K115" s="112"/>
      <c r="L115" s="87"/>
      <c r="M115" s="87">
        <v>1</v>
      </c>
      <c r="N115" s="155" t="s">
        <v>6</v>
      </c>
      <c r="O115" s="64"/>
      <c r="P115" s="63" t="s">
        <v>45</v>
      </c>
      <c r="Q115" s="83"/>
      <c r="R115" s="130">
        <v>51000</v>
      </c>
      <c r="S115" s="135"/>
      <c r="T115" s="173" t="s">
        <v>116</v>
      </c>
      <c r="U115" s="130">
        <v>3700</v>
      </c>
      <c r="V115" s="135"/>
      <c r="W115" s="137">
        <v>54700</v>
      </c>
      <c r="X115" s="167"/>
      <c r="Y115" s="135"/>
      <c r="Z115" s="138">
        <v>64709.62</v>
      </c>
      <c r="AA115" s="139"/>
      <c r="AB115" s="138">
        <v>0</v>
      </c>
      <c r="AC115" s="135"/>
      <c r="AD115" s="138">
        <f aca="true" t="shared" si="2" ref="AD115:AD122">SUM(Z115+AB115)</f>
        <v>64709.62</v>
      </c>
      <c r="AE115" s="135"/>
      <c r="AF115" s="140">
        <f aca="true" t="shared" si="3" ref="AF115:AF122">W115-AD115</f>
        <v>-10009.620000000003</v>
      </c>
      <c r="AG115" s="1"/>
    </row>
    <row r="116" spans="1:33" s="23" customFormat="1" ht="15.75" customHeight="1">
      <c r="A116" s="1"/>
      <c r="B116" s="77"/>
      <c r="C116" s="78"/>
      <c r="D116" s="78"/>
      <c r="E116" s="77"/>
      <c r="F116" s="79"/>
      <c r="G116" s="80"/>
      <c r="H116" s="81"/>
      <c r="I116" s="81"/>
      <c r="J116" s="82"/>
      <c r="K116" s="112"/>
      <c r="L116" s="87"/>
      <c r="M116" s="87">
        <v>1</v>
      </c>
      <c r="N116" s="155">
        <v>2</v>
      </c>
      <c r="O116" s="64"/>
      <c r="P116" s="63" t="s">
        <v>87</v>
      </c>
      <c r="Q116" s="83"/>
      <c r="R116" s="130">
        <v>0</v>
      </c>
      <c r="S116" s="135"/>
      <c r="T116" s="173"/>
      <c r="U116" s="128"/>
      <c r="V116" s="135"/>
      <c r="W116" s="137">
        <v>0</v>
      </c>
      <c r="X116" s="167"/>
      <c r="Y116" s="135"/>
      <c r="Z116" s="138">
        <v>0</v>
      </c>
      <c r="AA116" s="139"/>
      <c r="AB116" s="138">
        <v>0</v>
      </c>
      <c r="AC116" s="135"/>
      <c r="AD116" s="138">
        <f t="shared" si="2"/>
        <v>0</v>
      </c>
      <c r="AE116" s="135"/>
      <c r="AF116" s="140">
        <f t="shared" si="3"/>
        <v>0</v>
      </c>
      <c r="AG116" s="1"/>
    </row>
    <row r="117" spans="1:33" s="23" customFormat="1" ht="15.75" customHeight="1">
      <c r="A117" s="1"/>
      <c r="B117" s="77"/>
      <c r="C117" s="78"/>
      <c r="D117" s="78"/>
      <c r="E117" s="77"/>
      <c r="F117" s="79"/>
      <c r="G117" s="80"/>
      <c r="H117" s="81"/>
      <c r="I117" s="81"/>
      <c r="J117" s="82"/>
      <c r="K117" s="112"/>
      <c r="L117" s="87"/>
      <c r="M117" s="87">
        <v>1</v>
      </c>
      <c r="N117" s="155">
        <v>5</v>
      </c>
      <c r="O117" s="64"/>
      <c r="P117" s="63" t="s">
        <v>71</v>
      </c>
      <c r="Q117" s="83"/>
      <c r="R117" s="130">
        <v>0</v>
      </c>
      <c r="S117" s="135"/>
      <c r="T117" s="173"/>
      <c r="U117" s="128"/>
      <c r="V117" s="135"/>
      <c r="W117" s="137">
        <v>0</v>
      </c>
      <c r="X117" s="167"/>
      <c r="Y117" s="135"/>
      <c r="Z117" s="138">
        <v>0</v>
      </c>
      <c r="AA117" s="139"/>
      <c r="AB117" s="138">
        <v>0</v>
      </c>
      <c r="AC117" s="135"/>
      <c r="AD117" s="138">
        <f t="shared" si="2"/>
        <v>0</v>
      </c>
      <c r="AE117" s="135"/>
      <c r="AF117" s="140">
        <f t="shared" si="3"/>
        <v>0</v>
      </c>
      <c r="AG117" s="1"/>
    </row>
    <row r="118" spans="1:33" s="23" customFormat="1" ht="15.75" customHeight="1">
      <c r="A118" s="1"/>
      <c r="B118" s="77"/>
      <c r="C118" s="78"/>
      <c r="D118" s="78"/>
      <c r="E118" s="77"/>
      <c r="F118" s="79"/>
      <c r="G118" s="80"/>
      <c r="H118" s="81"/>
      <c r="I118" s="81"/>
      <c r="J118" s="82"/>
      <c r="K118" s="112"/>
      <c r="L118" s="87"/>
      <c r="M118" s="87">
        <v>2</v>
      </c>
      <c r="N118" s="155" t="s">
        <v>7</v>
      </c>
      <c r="O118" s="64"/>
      <c r="P118" s="63" t="s">
        <v>46</v>
      </c>
      <c r="Q118" s="83"/>
      <c r="R118" s="130">
        <v>13000</v>
      </c>
      <c r="S118" s="135"/>
      <c r="T118" s="173"/>
      <c r="U118" s="128"/>
      <c r="V118" s="135"/>
      <c r="W118" s="137">
        <v>13000</v>
      </c>
      <c r="X118" s="167"/>
      <c r="Y118" s="135"/>
      <c r="Z118" s="138">
        <v>16615.41</v>
      </c>
      <c r="AA118" s="139"/>
      <c r="AB118" s="138">
        <v>0</v>
      </c>
      <c r="AC118" s="135"/>
      <c r="AD118" s="138">
        <f t="shared" si="2"/>
        <v>16615.41</v>
      </c>
      <c r="AE118" s="135"/>
      <c r="AF118" s="140">
        <f t="shared" si="3"/>
        <v>-3615.41</v>
      </c>
      <c r="AG118" s="1"/>
    </row>
    <row r="119" spans="1:33" s="23" customFormat="1" ht="15.75" customHeight="1">
      <c r="A119" s="1"/>
      <c r="B119" s="77"/>
      <c r="C119" s="78"/>
      <c r="D119" s="78"/>
      <c r="E119" s="77"/>
      <c r="F119" s="79"/>
      <c r="G119" s="80"/>
      <c r="H119" s="81"/>
      <c r="I119" s="81"/>
      <c r="J119" s="82"/>
      <c r="K119" s="112"/>
      <c r="L119" s="87"/>
      <c r="M119" s="87">
        <v>4</v>
      </c>
      <c r="N119" s="155">
        <v>3</v>
      </c>
      <c r="O119" s="64"/>
      <c r="P119" s="63" t="s">
        <v>90</v>
      </c>
      <c r="Q119" s="83"/>
      <c r="R119" s="130">
        <v>0</v>
      </c>
      <c r="S119" s="135"/>
      <c r="T119" s="173"/>
      <c r="U119" s="128"/>
      <c r="V119" s="135"/>
      <c r="W119" s="137">
        <v>0</v>
      </c>
      <c r="X119" s="167"/>
      <c r="Y119" s="135"/>
      <c r="Z119" s="138">
        <v>848.9</v>
      </c>
      <c r="AA119" s="139"/>
      <c r="AB119" s="138">
        <v>0</v>
      </c>
      <c r="AC119" s="135"/>
      <c r="AD119" s="138">
        <f>SUM(Z119+AB119)</f>
        <v>848.9</v>
      </c>
      <c r="AE119" s="135"/>
      <c r="AF119" s="140">
        <f>W119-AD119</f>
        <v>-848.9</v>
      </c>
      <c r="AG119" s="1"/>
    </row>
    <row r="120" spans="1:33" s="23" customFormat="1" ht="15.75" customHeight="1">
      <c r="A120" s="1"/>
      <c r="B120" s="77"/>
      <c r="C120" s="78"/>
      <c r="D120" s="78"/>
      <c r="E120" s="77"/>
      <c r="F120" s="79"/>
      <c r="G120" s="80"/>
      <c r="H120" s="81"/>
      <c r="I120" s="81"/>
      <c r="J120" s="82"/>
      <c r="K120" s="112"/>
      <c r="L120" s="87"/>
      <c r="M120" s="87">
        <v>5</v>
      </c>
      <c r="N120" s="155" t="s">
        <v>6</v>
      </c>
      <c r="O120" s="64"/>
      <c r="P120" s="63" t="s">
        <v>55</v>
      </c>
      <c r="Q120" s="83"/>
      <c r="R120" s="130">
        <v>3000</v>
      </c>
      <c r="S120" s="135"/>
      <c r="T120" s="173"/>
      <c r="U120" s="128"/>
      <c r="V120" s="135"/>
      <c r="W120" s="137">
        <v>3000</v>
      </c>
      <c r="X120" s="167"/>
      <c r="Y120" s="135"/>
      <c r="Z120" s="138">
        <v>1811.92</v>
      </c>
      <c r="AA120" s="139"/>
      <c r="AB120" s="138">
        <v>0</v>
      </c>
      <c r="AC120" s="135"/>
      <c r="AD120" s="138">
        <f t="shared" si="2"/>
        <v>1811.92</v>
      </c>
      <c r="AE120" s="135"/>
      <c r="AF120" s="140">
        <f t="shared" si="3"/>
        <v>1188.08</v>
      </c>
      <c r="AG120" s="1"/>
    </row>
    <row r="121" spans="1:33" s="23" customFormat="1" ht="15.75" customHeight="1">
      <c r="A121" s="1"/>
      <c r="B121" s="77"/>
      <c r="C121" s="78"/>
      <c r="D121" s="78"/>
      <c r="E121" s="77"/>
      <c r="F121" s="79"/>
      <c r="G121" s="80"/>
      <c r="H121" s="81"/>
      <c r="I121" s="81"/>
      <c r="J121" s="82"/>
      <c r="K121" s="112"/>
      <c r="L121" s="87"/>
      <c r="M121" s="87">
        <v>6</v>
      </c>
      <c r="N121" s="155" t="s">
        <v>6</v>
      </c>
      <c r="O121" s="64"/>
      <c r="P121" s="63" t="s">
        <v>57</v>
      </c>
      <c r="Q121" s="83"/>
      <c r="R121" s="130">
        <v>24000</v>
      </c>
      <c r="S121" s="135"/>
      <c r="T121" s="173"/>
      <c r="U121" s="128"/>
      <c r="V121" s="135"/>
      <c r="W121" s="137">
        <v>24000</v>
      </c>
      <c r="X121" s="167"/>
      <c r="Y121" s="135"/>
      <c r="Z121" s="138">
        <v>11593.64</v>
      </c>
      <c r="AA121" s="139"/>
      <c r="AB121" s="138">
        <v>0</v>
      </c>
      <c r="AC121" s="135"/>
      <c r="AD121" s="138">
        <f t="shared" si="2"/>
        <v>11593.64</v>
      </c>
      <c r="AE121" s="135"/>
      <c r="AF121" s="140">
        <f t="shared" si="3"/>
        <v>12406.36</v>
      </c>
      <c r="AG121" s="1"/>
    </row>
    <row r="122" spans="1:33" s="23" customFormat="1" ht="15.75" customHeight="1">
      <c r="A122" s="1"/>
      <c r="B122" s="77"/>
      <c r="C122" s="78"/>
      <c r="D122" s="78"/>
      <c r="E122" s="77"/>
      <c r="F122" s="79"/>
      <c r="G122" s="80"/>
      <c r="H122" s="81"/>
      <c r="I122" s="81"/>
      <c r="J122" s="82"/>
      <c r="K122" s="112"/>
      <c r="L122" s="87"/>
      <c r="M122" s="87">
        <v>6</v>
      </c>
      <c r="N122" s="155" t="s">
        <v>8</v>
      </c>
      <c r="O122" s="64"/>
      <c r="P122" s="63" t="s">
        <v>58</v>
      </c>
      <c r="Q122" s="83"/>
      <c r="R122" s="130">
        <v>4000</v>
      </c>
      <c r="S122" s="135"/>
      <c r="T122" s="173"/>
      <c r="U122" s="128"/>
      <c r="V122" s="135"/>
      <c r="W122" s="137">
        <v>4000</v>
      </c>
      <c r="X122" s="167"/>
      <c r="Y122" s="135"/>
      <c r="Z122" s="138">
        <v>3098</v>
      </c>
      <c r="AA122" s="139"/>
      <c r="AB122" s="138">
        <v>0</v>
      </c>
      <c r="AC122" s="135"/>
      <c r="AD122" s="138">
        <f t="shared" si="2"/>
        <v>3098</v>
      </c>
      <c r="AE122" s="135"/>
      <c r="AF122" s="140">
        <f t="shared" si="3"/>
        <v>902</v>
      </c>
      <c r="AG122" s="1"/>
    </row>
    <row r="123" spans="1:33" ht="15.75" customHeight="1">
      <c r="A123" s="1"/>
      <c r="B123" s="58"/>
      <c r="C123" s="58"/>
      <c r="D123" s="59"/>
      <c r="E123" s="58"/>
      <c r="F123" s="54"/>
      <c r="G123" s="55"/>
      <c r="H123" s="56"/>
      <c r="I123" s="56"/>
      <c r="J123" s="57"/>
      <c r="K123" s="92" t="s">
        <v>18</v>
      </c>
      <c r="L123" s="88">
        <v>3</v>
      </c>
      <c r="M123" s="86"/>
      <c r="N123" s="154"/>
      <c r="O123" s="60"/>
      <c r="P123" s="62" t="s">
        <v>21</v>
      </c>
      <c r="Q123" s="61"/>
      <c r="R123" s="128">
        <f>SUM(R124:R127)</f>
        <v>38000</v>
      </c>
      <c r="S123" s="129"/>
      <c r="T123" s="172"/>
      <c r="U123" s="128">
        <f>SUM(U124:U127)</f>
        <v>2500</v>
      </c>
      <c r="V123" s="129"/>
      <c r="W123" s="131">
        <f>SUM(W124:W127)</f>
        <v>35500</v>
      </c>
      <c r="X123" s="166">
        <f>W123/R123</f>
        <v>0.9342105263157895</v>
      </c>
      <c r="Y123" s="129"/>
      <c r="Z123" s="133">
        <f>SUM(Z124:Z127)</f>
        <v>34390.58</v>
      </c>
      <c r="AA123" s="134"/>
      <c r="AB123" s="133">
        <f>SUM(AB124:AB127)</f>
        <v>0</v>
      </c>
      <c r="AC123" s="129"/>
      <c r="AD123" s="133">
        <f>SUM(AD124:AD127)</f>
        <v>34390.58</v>
      </c>
      <c r="AE123" s="129"/>
      <c r="AF123" s="124">
        <f>SUM(AF124:AF127)</f>
        <v>1109.42</v>
      </c>
      <c r="AG123" s="1"/>
    </row>
    <row r="124" spans="1:33" s="23" customFormat="1" ht="15.75" customHeight="1">
      <c r="A124" s="1"/>
      <c r="B124" s="77"/>
      <c r="C124" s="78"/>
      <c r="D124" s="78"/>
      <c r="E124" s="77"/>
      <c r="F124" s="79"/>
      <c r="G124" s="80"/>
      <c r="H124" s="81"/>
      <c r="I124" s="81"/>
      <c r="J124" s="82"/>
      <c r="K124" s="113"/>
      <c r="L124" s="114"/>
      <c r="M124" s="87">
        <v>1</v>
      </c>
      <c r="N124" s="155" t="s">
        <v>6</v>
      </c>
      <c r="O124" s="64"/>
      <c r="P124" s="65" t="s">
        <v>51</v>
      </c>
      <c r="Q124" s="83"/>
      <c r="R124" s="130">
        <v>17000</v>
      </c>
      <c r="S124" s="135"/>
      <c r="T124" s="172" t="s">
        <v>118</v>
      </c>
      <c r="U124" s="130">
        <v>2500</v>
      </c>
      <c r="V124" s="135"/>
      <c r="W124" s="137">
        <f>17000-U124</f>
        <v>14500</v>
      </c>
      <c r="X124" s="167"/>
      <c r="Y124" s="135"/>
      <c r="Z124" s="138">
        <v>23725</v>
      </c>
      <c r="AA124" s="139"/>
      <c r="AB124" s="138">
        <v>0</v>
      </c>
      <c r="AC124" s="135"/>
      <c r="AD124" s="138">
        <f>SUM(Z124+AB124)</f>
        <v>23725</v>
      </c>
      <c r="AE124" s="135"/>
      <c r="AF124" s="140">
        <f>W124-AD124</f>
        <v>-9225</v>
      </c>
      <c r="AG124" s="1"/>
    </row>
    <row r="125" spans="1:33" s="23" customFormat="1" ht="15.75" customHeight="1">
      <c r="A125" s="1"/>
      <c r="B125" s="77"/>
      <c r="C125" s="78"/>
      <c r="D125" s="78"/>
      <c r="E125" s="77"/>
      <c r="F125" s="79"/>
      <c r="G125" s="80"/>
      <c r="H125" s="81"/>
      <c r="I125" s="81"/>
      <c r="J125" s="82"/>
      <c r="K125" s="113"/>
      <c r="L125" s="114"/>
      <c r="M125" s="87"/>
      <c r="N125" s="155">
        <v>2</v>
      </c>
      <c r="O125" s="64"/>
      <c r="P125" s="65" t="s">
        <v>94</v>
      </c>
      <c r="Q125" s="83"/>
      <c r="R125" s="130">
        <v>0</v>
      </c>
      <c r="S125" s="135"/>
      <c r="T125" s="172"/>
      <c r="U125" s="128"/>
      <c r="V125" s="135"/>
      <c r="W125" s="137">
        <f>R125*8/100</f>
        <v>0</v>
      </c>
      <c r="X125" s="167"/>
      <c r="Y125" s="135"/>
      <c r="Z125" s="138">
        <v>0</v>
      </c>
      <c r="AA125" s="139"/>
      <c r="AB125" s="138">
        <v>0</v>
      </c>
      <c r="AC125" s="135"/>
      <c r="AD125" s="138">
        <f>SUM(Z125+AB125)</f>
        <v>0</v>
      </c>
      <c r="AE125" s="135"/>
      <c r="AF125" s="140">
        <f>W125-AD125</f>
        <v>0</v>
      </c>
      <c r="AG125" s="1"/>
    </row>
    <row r="126" spans="1:33" s="23" customFormat="1" ht="15.75" customHeight="1">
      <c r="A126" s="1"/>
      <c r="B126" s="77"/>
      <c r="C126" s="78"/>
      <c r="D126" s="78"/>
      <c r="E126" s="77"/>
      <c r="F126" s="79"/>
      <c r="G126" s="80"/>
      <c r="H126" s="81"/>
      <c r="I126" s="81"/>
      <c r="J126" s="82"/>
      <c r="K126" s="113"/>
      <c r="L126" s="114"/>
      <c r="M126" s="87">
        <v>2</v>
      </c>
      <c r="N126" s="155" t="s">
        <v>6</v>
      </c>
      <c r="O126" s="64"/>
      <c r="P126" s="65" t="s">
        <v>47</v>
      </c>
      <c r="Q126" s="83"/>
      <c r="R126" s="130">
        <v>4000</v>
      </c>
      <c r="S126" s="135"/>
      <c r="T126" s="173"/>
      <c r="U126" s="128"/>
      <c r="V126" s="135"/>
      <c r="W126" s="137">
        <v>4000</v>
      </c>
      <c r="X126" s="167"/>
      <c r="Y126" s="135"/>
      <c r="Z126" s="138">
        <v>5665.58</v>
      </c>
      <c r="AA126" s="139"/>
      <c r="AB126" s="138">
        <v>0</v>
      </c>
      <c r="AC126" s="135"/>
      <c r="AD126" s="138">
        <f>SUM(Z126+AB126)</f>
        <v>5665.58</v>
      </c>
      <c r="AE126" s="135"/>
      <c r="AF126" s="140">
        <f>W126-AD126</f>
        <v>-1665.58</v>
      </c>
      <c r="AG126" s="1"/>
    </row>
    <row r="127" spans="1:33" s="23" customFormat="1" ht="15.75" customHeight="1">
      <c r="A127" s="1"/>
      <c r="B127" s="77"/>
      <c r="C127" s="78"/>
      <c r="D127" s="78"/>
      <c r="E127" s="77"/>
      <c r="F127" s="79"/>
      <c r="G127" s="80"/>
      <c r="H127" s="81"/>
      <c r="I127" s="81"/>
      <c r="J127" s="82"/>
      <c r="K127" s="113"/>
      <c r="L127" s="114"/>
      <c r="M127" s="87">
        <v>3</v>
      </c>
      <c r="N127" s="155" t="s">
        <v>6</v>
      </c>
      <c r="O127" s="64"/>
      <c r="P127" s="65" t="s">
        <v>52</v>
      </c>
      <c r="Q127" s="83"/>
      <c r="R127" s="130">
        <v>17000</v>
      </c>
      <c r="S127" s="135"/>
      <c r="T127" s="173"/>
      <c r="U127" s="128"/>
      <c r="V127" s="135"/>
      <c r="W127" s="137">
        <v>17000</v>
      </c>
      <c r="X127" s="167"/>
      <c r="Y127" s="135"/>
      <c r="Z127" s="138">
        <v>5000</v>
      </c>
      <c r="AA127" s="139"/>
      <c r="AB127" s="138">
        <v>0</v>
      </c>
      <c r="AC127" s="135"/>
      <c r="AD127" s="138">
        <f>SUM(Z127+AB127)</f>
        <v>5000</v>
      </c>
      <c r="AE127" s="135"/>
      <c r="AF127" s="140">
        <f>W127-AD127</f>
        <v>12000</v>
      </c>
      <c r="AG127" s="1"/>
    </row>
    <row r="128" spans="1:33" s="22" customFormat="1" ht="15.75" customHeight="1">
      <c r="A128" s="3"/>
      <c r="B128" s="58"/>
      <c r="C128" s="59"/>
      <c r="D128" s="58"/>
      <c r="E128" s="58"/>
      <c r="F128" s="72"/>
      <c r="G128" s="55"/>
      <c r="H128" s="56"/>
      <c r="I128" s="56"/>
      <c r="J128" s="57"/>
      <c r="K128" s="94">
        <v>3</v>
      </c>
      <c r="L128" s="93">
        <v>5</v>
      </c>
      <c r="M128" s="88"/>
      <c r="N128" s="156"/>
      <c r="O128" s="60"/>
      <c r="P128" s="62" t="s">
        <v>22</v>
      </c>
      <c r="Q128" s="61"/>
      <c r="R128" s="128">
        <f>SUM(R129)</f>
        <v>7000</v>
      </c>
      <c r="S128" s="129"/>
      <c r="T128" s="172"/>
      <c r="U128" s="128">
        <f>SUM(U129)</f>
        <v>1200</v>
      </c>
      <c r="V128" s="129"/>
      <c r="W128" s="131">
        <f>SUM(W129)</f>
        <v>5800</v>
      </c>
      <c r="X128" s="166">
        <f>W128/R128</f>
        <v>0.8285714285714286</v>
      </c>
      <c r="Y128" s="129"/>
      <c r="Z128" s="133">
        <f>SUM(Z129)</f>
        <v>5372.94</v>
      </c>
      <c r="AA128" s="134"/>
      <c r="AB128" s="133">
        <f>SUM(AB129)</f>
        <v>0</v>
      </c>
      <c r="AC128" s="129"/>
      <c r="AD128" s="133">
        <f>SUM(AD129)</f>
        <v>5372.94</v>
      </c>
      <c r="AE128" s="129"/>
      <c r="AF128" s="143">
        <f>SUM(AF129)</f>
        <v>427.0600000000004</v>
      </c>
      <c r="AG128" s="3"/>
    </row>
    <row r="129" spans="1:33" s="23" customFormat="1" ht="15.75" customHeight="1">
      <c r="A129" s="1"/>
      <c r="B129" s="77"/>
      <c r="C129" s="78"/>
      <c r="D129" s="78"/>
      <c r="E129" s="77"/>
      <c r="F129" s="79"/>
      <c r="G129" s="80"/>
      <c r="H129" s="81"/>
      <c r="I129" s="81"/>
      <c r="J129" s="82"/>
      <c r="K129" s="115"/>
      <c r="L129" s="114"/>
      <c r="M129" s="87">
        <v>2</v>
      </c>
      <c r="N129" s="155" t="s">
        <v>7</v>
      </c>
      <c r="O129" s="64"/>
      <c r="P129" s="65" t="s">
        <v>48</v>
      </c>
      <c r="Q129" s="83"/>
      <c r="R129" s="130">
        <v>7000</v>
      </c>
      <c r="S129" s="135"/>
      <c r="T129" s="173" t="s">
        <v>118</v>
      </c>
      <c r="U129" s="130">
        <v>1200</v>
      </c>
      <c r="V129" s="135"/>
      <c r="W129" s="137">
        <v>5800</v>
      </c>
      <c r="X129" s="167"/>
      <c r="Y129" s="135"/>
      <c r="Z129" s="138">
        <v>5372.94</v>
      </c>
      <c r="AA129" s="139"/>
      <c r="AB129" s="138">
        <v>0</v>
      </c>
      <c r="AC129" s="135"/>
      <c r="AD129" s="138">
        <f>SUM(Z129+AB129)</f>
        <v>5372.94</v>
      </c>
      <c r="AE129" s="135"/>
      <c r="AF129" s="140">
        <f>W129-AD129</f>
        <v>427.0600000000004</v>
      </c>
      <c r="AG129" s="1"/>
    </row>
    <row r="130" spans="1:33" s="22" customFormat="1" ht="15.75" customHeight="1">
      <c r="A130" s="3"/>
      <c r="B130" s="58"/>
      <c r="C130" s="59"/>
      <c r="D130" s="58"/>
      <c r="E130" s="58"/>
      <c r="F130" s="72"/>
      <c r="G130" s="55"/>
      <c r="H130" s="56"/>
      <c r="I130" s="56"/>
      <c r="J130" s="57"/>
      <c r="K130" s="92">
        <v>3</v>
      </c>
      <c r="L130" s="88">
        <v>7</v>
      </c>
      <c r="M130" s="88"/>
      <c r="N130" s="156"/>
      <c r="O130" s="60"/>
      <c r="P130" s="62" t="s">
        <v>24</v>
      </c>
      <c r="Q130" s="61"/>
      <c r="R130" s="128">
        <f>SUM(R131:R133)</f>
        <v>17000</v>
      </c>
      <c r="S130" s="129"/>
      <c r="T130" s="172"/>
      <c r="U130" s="128"/>
      <c r="V130" s="129"/>
      <c r="W130" s="131">
        <f>SUM(W131:W133)</f>
        <v>17000</v>
      </c>
      <c r="X130" s="166">
        <f>W130/R130</f>
        <v>1</v>
      </c>
      <c r="Y130" s="129"/>
      <c r="Z130" s="133">
        <f>SUM(Z131:Z133)</f>
        <v>16848.78</v>
      </c>
      <c r="AA130" s="134"/>
      <c r="AB130" s="133">
        <f>SUM(AB131:AB133)</f>
        <v>0</v>
      </c>
      <c r="AC130" s="129"/>
      <c r="AD130" s="133">
        <f>SUM(AD131:AD133)</f>
        <v>16848.78</v>
      </c>
      <c r="AE130" s="129"/>
      <c r="AF130" s="143">
        <f>SUM(AF131:AF133)</f>
        <v>151.22000000000116</v>
      </c>
      <c r="AG130" s="3"/>
    </row>
    <row r="131" spans="1:33" s="23" customFormat="1" ht="15.75" customHeight="1">
      <c r="A131" s="1"/>
      <c r="B131" s="77"/>
      <c r="C131" s="78"/>
      <c r="D131" s="77"/>
      <c r="E131" s="77"/>
      <c r="F131" s="161"/>
      <c r="G131" s="80"/>
      <c r="H131" s="81"/>
      <c r="I131" s="81"/>
      <c r="J131" s="82"/>
      <c r="K131" s="113"/>
      <c r="L131" s="87"/>
      <c r="M131" s="87">
        <v>1</v>
      </c>
      <c r="N131" s="171">
        <v>2</v>
      </c>
      <c r="O131" s="64"/>
      <c r="P131" s="65" t="s">
        <v>108</v>
      </c>
      <c r="Q131" s="83"/>
      <c r="R131" s="130">
        <v>0</v>
      </c>
      <c r="S131" s="135"/>
      <c r="T131" s="173"/>
      <c r="U131" s="130"/>
      <c r="V131" s="135"/>
      <c r="W131" s="137">
        <f>R131*8/100</f>
        <v>0</v>
      </c>
      <c r="X131" s="167"/>
      <c r="Y131" s="135"/>
      <c r="Z131" s="138">
        <v>0</v>
      </c>
      <c r="AA131" s="139"/>
      <c r="AB131" s="138"/>
      <c r="AC131" s="135"/>
      <c r="AD131" s="138">
        <f>SUM(Z131+AB131)</f>
        <v>0</v>
      </c>
      <c r="AE131" s="135"/>
      <c r="AF131" s="140">
        <f>W131-AD131</f>
        <v>0</v>
      </c>
      <c r="AG131" s="1"/>
    </row>
    <row r="132" spans="1:33" s="23" customFormat="1" ht="15.75" customHeight="1">
      <c r="A132" s="1"/>
      <c r="B132" s="77"/>
      <c r="C132" s="78"/>
      <c r="D132" s="77"/>
      <c r="E132" s="77"/>
      <c r="F132" s="161"/>
      <c r="G132" s="80"/>
      <c r="H132" s="81"/>
      <c r="I132" s="81"/>
      <c r="J132" s="82"/>
      <c r="K132" s="113"/>
      <c r="L132" s="87"/>
      <c r="M132" s="87"/>
      <c r="N132" s="171">
        <v>3</v>
      </c>
      <c r="O132" s="64"/>
      <c r="P132" s="65" t="s">
        <v>66</v>
      </c>
      <c r="Q132" s="83"/>
      <c r="R132" s="130">
        <v>0</v>
      </c>
      <c r="S132" s="135"/>
      <c r="T132" s="173"/>
      <c r="U132" s="128"/>
      <c r="V132" s="135"/>
      <c r="W132" s="137">
        <f>R132*8/100</f>
        <v>0</v>
      </c>
      <c r="X132" s="167"/>
      <c r="Y132" s="135"/>
      <c r="Z132" s="138">
        <v>0</v>
      </c>
      <c r="AA132" s="139"/>
      <c r="AB132" s="138">
        <v>0</v>
      </c>
      <c r="AC132" s="135"/>
      <c r="AD132" s="138">
        <f>SUM(Z132+AB132)</f>
        <v>0</v>
      </c>
      <c r="AE132" s="135"/>
      <c r="AF132" s="140">
        <f>W132-AD132</f>
        <v>0</v>
      </c>
      <c r="AG132" s="1"/>
    </row>
    <row r="133" spans="1:33" s="23" customFormat="1" ht="15.75" customHeight="1">
      <c r="A133" s="1"/>
      <c r="B133" s="77"/>
      <c r="C133" s="78"/>
      <c r="D133" s="78"/>
      <c r="E133" s="77"/>
      <c r="F133" s="79"/>
      <c r="G133" s="80"/>
      <c r="H133" s="81"/>
      <c r="I133" s="81"/>
      <c r="J133" s="82"/>
      <c r="K133" s="113"/>
      <c r="L133" s="87"/>
      <c r="M133" s="87">
        <v>3</v>
      </c>
      <c r="N133" s="155" t="s">
        <v>7</v>
      </c>
      <c r="O133" s="64"/>
      <c r="P133" s="65" t="s">
        <v>54</v>
      </c>
      <c r="Q133" s="83"/>
      <c r="R133" s="130">
        <v>17000</v>
      </c>
      <c r="S133" s="135"/>
      <c r="T133" s="173"/>
      <c r="U133" s="128"/>
      <c r="V133" s="135"/>
      <c r="W133" s="137">
        <v>17000</v>
      </c>
      <c r="X133" s="167"/>
      <c r="Y133" s="135"/>
      <c r="Z133" s="138">
        <v>16848.78</v>
      </c>
      <c r="AA133" s="139"/>
      <c r="AB133" s="138">
        <v>0</v>
      </c>
      <c r="AC133" s="135"/>
      <c r="AD133" s="138">
        <f>SUM(Z133+AB133)</f>
        <v>16848.78</v>
      </c>
      <c r="AE133" s="135"/>
      <c r="AF133" s="140">
        <f>W133-AD133</f>
        <v>151.22000000000116</v>
      </c>
      <c r="AG133" s="1"/>
    </row>
    <row r="134" spans="1:33" s="22" customFormat="1" ht="15.75" customHeight="1">
      <c r="A134" s="3"/>
      <c r="B134" s="58"/>
      <c r="C134" s="59"/>
      <c r="D134" s="58"/>
      <c r="E134" s="58"/>
      <c r="F134" s="72"/>
      <c r="G134" s="55"/>
      <c r="H134" s="56"/>
      <c r="I134" s="56"/>
      <c r="J134" s="57"/>
      <c r="K134" s="91">
        <v>3</v>
      </c>
      <c r="L134" s="88">
        <v>9</v>
      </c>
      <c r="M134" s="88"/>
      <c r="N134" s="159"/>
      <c r="O134" s="60"/>
      <c r="P134" s="62" t="s">
        <v>23</v>
      </c>
      <c r="Q134" s="61"/>
      <c r="R134" s="128">
        <f>SUM(R135:R136)</f>
        <v>450000</v>
      </c>
      <c r="S134" s="129"/>
      <c r="T134" s="172"/>
      <c r="U134" s="128"/>
      <c r="V134" s="129"/>
      <c r="W134" s="131">
        <f>SUM(W135:W136)</f>
        <v>450000</v>
      </c>
      <c r="X134" s="166">
        <f>W134/R134</f>
        <v>1</v>
      </c>
      <c r="Y134" s="129"/>
      <c r="Z134" s="133">
        <f>SUM(Z135:Z136)</f>
        <v>379487.95</v>
      </c>
      <c r="AA134" s="134"/>
      <c r="AB134" s="133">
        <f>SUM(AB135:AB136)</f>
        <v>0</v>
      </c>
      <c r="AC134" s="129"/>
      <c r="AD134" s="133">
        <f>SUM(AD135:AD136)</f>
        <v>379487.95</v>
      </c>
      <c r="AE134" s="129"/>
      <c r="AF134" s="143">
        <f>SUM(AF135:AF136)</f>
        <v>70512.05</v>
      </c>
      <c r="AG134" s="3"/>
    </row>
    <row r="135" spans="1:33" s="23" customFormat="1" ht="15.75" customHeight="1">
      <c r="A135" s="1"/>
      <c r="B135" s="77"/>
      <c r="C135" s="78"/>
      <c r="D135" s="78"/>
      <c r="E135" s="77"/>
      <c r="F135" s="79"/>
      <c r="G135" s="80"/>
      <c r="H135" s="81"/>
      <c r="I135" s="81"/>
      <c r="J135" s="82"/>
      <c r="K135" s="112"/>
      <c r="L135" s="87"/>
      <c r="M135" s="87">
        <v>1</v>
      </c>
      <c r="N135" s="155" t="s">
        <v>6</v>
      </c>
      <c r="O135" s="64"/>
      <c r="P135" s="65" t="s">
        <v>49</v>
      </c>
      <c r="Q135" s="83"/>
      <c r="R135" s="130">
        <v>315000</v>
      </c>
      <c r="S135" s="135"/>
      <c r="T135" s="173"/>
      <c r="U135" s="128"/>
      <c r="V135" s="135"/>
      <c r="W135" s="137">
        <v>315000</v>
      </c>
      <c r="X135" s="167"/>
      <c r="Y135" s="135"/>
      <c r="Z135" s="138">
        <v>294421.49</v>
      </c>
      <c r="AA135" s="139"/>
      <c r="AB135" s="138">
        <v>0</v>
      </c>
      <c r="AC135" s="135"/>
      <c r="AD135" s="138">
        <f>SUM(Z135+AB135)</f>
        <v>294421.49</v>
      </c>
      <c r="AE135" s="135"/>
      <c r="AF135" s="140">
        <f>W135-AD135</f>
        <v>20578.51000000001</v>
      </c>
      <c r="AG135" s="1"/>
    </row>
    <row r="136" spans="1:33" s="23" customFormat="1" ht="15.75" customHeight="1">
      <c r="A136" s="1"/>
      <c r="B136" s="77"/>
      <c r="C136" s="78"/>
      <c r="D136" s="78"/>
      <c r="E136" s="77"/>
      <c r="F136" s="79"/>
      <c r="G136" s="80"/>
      <c r="H136" s="81"/>
      <c r="I136" s="81"/>
      <c r="J136" s="82"/>
      <c r="K136" s="112"/>
      <c r="L136" s="87"/>
      <c r="M136" s="87">
        <v>2</v>
      </c>
      <c r="N136" s="155" t="s">
        <v>6</v>
      </c>
      <c r="O136" s="64"/>
      <c r="P136" s="65" t="s">
        <v>50</v>
      </c>
      <c r="Q136" s="83"/>
      <c r="R136" s="130">
        <v>135000</v>
      </c>
      <c r="S136" s="135"/>
      <c r="T136" s="173"/>
      <c r="U136" s="128"/>
      <c r="V136" s="135"/>
      <c r="W136" s="137">
        <v>135000</v>
      </c>
      <c r="X136" s="167"/>
      <c r="Y136" s="135"/>
      <c r="Z136" s="138">
        <v>85066.46</v>
      </c>
      <c r="AA136" s="139"/>
      <c r="AB136" s="138">
        <v>0</v>
      </c>
      <c r="AC136" s="135"/>
      <c r="AD136" s="138">
        <f>SUM(Z136+AB136)</f>
        <v>85066.46</v>
      </c>
      <c r="AE136" s="135"/>
      <c r="AF136" s="140">
        <f>W136-AD136</f>
        <v>49933.53999999999</v>
      </c>
      <c r="AG136" s="1"/>
    </row>
    <row r="137" spans="1:33" ht="15.75" customHeight="1">
      <c r="A137" s="1"/>
      <c r="B137" s="58"/>
      <c r="C137" s="58"/>
      <c r="D137" s="59"/>
      <c r="E137" s="58"/>
      <c r="F137" s="54"/>
      <c r="G137" s="55"/>
      <c r="H137" s="56"/>
      <c r="I137" s="56"/>
      <c r="J137" s="57"/>
      <c r="K137" s="91"/>
      <c r="L137" s="88"/>
      <c r="M137" s="86"/>
      <c r="N137" s="157"/>
      <c r="O137" s="60"/>
      <c r="P137" s="62"/>
      <c r="Q137" s="61"/>
      <c r="R137" s="128"/>
      <c r="S137" s="129"/>
      <c r="T137" s="172"/>
      <c r="U137" s="128"/>
      <c r="V137" s="129"/>
      <c r="W137" s="131"/>
      <c r="X137" s="166"/>
      <c r="Y137" s="129"/>
      <c r="Z137" s="133"/>
      <c r="AA137" s="134"/>
      <c r="AB137" s="133"/>
      <c r="AC137" s="129"/>
      <c r="AD137" s="133"/>
      <c r="AE137" s="129"/>
      <c r="AF137" s="124"/>
      <c r="AG137" s="1"/>
    </row>
    <row r="138" spans="1:33" s="21" customFormat="1" ht="15.75" customHeight="1">
      <c r="A138" s="20"/>
      <c r="B138" s="95">
        <v>38</v>
      </c>
      <c r="C138" s="51">
        <v>4</v>
      </c>
      <c r="D138" s="51">
        <v>43</v>
      </c>
      <c r="E138" s="51">
        <v>43</v>
      </c>
      <c r="F138" s="71">
        <v>9</v>
      </c>
      <c r="G138" s="67">
        <v>4</v>
      </c>
      <c r="H138" s="68">
        <v>1</v>
      </c>
      <c r="I138" s="68"/>
      <c r="J138" s="69">
        <v>2</v>
      </c>
      <c r="K138" s="89"/>
      <c r="L138" s="90"/>
      <c r="M138" s="85"/>
      <c r="N138" s="158"/>
      <c r="O138" s="74"/>
      <c r="P138" s="53" t="s">
        <v>29</v>
      </c>
      <c r="Q138" s="75"/>
      <c r="R138" s="124"/>
      <c r="S138" s="125"/>
      <c r="T138" s="179"/>
      <c r="U138" s="124"/>
      <c r="V138" s="125"/>
      <c r="W138" s="124"/>
      <c r="X138" s="168"/>
      <c r="Y138" s="125"/>
      <c r="Z138" s="133"/>
      <c r="AA138" s="134"/>
      <c r="AB138" s="133"/>
      <c r="AC138" s="125"/>
      <c r="AD138" s="133"/>
      <c r="AE138" s="125"/>
      <c r="AF138" s="124"/>
      <c r="AG138" s="20"/>
    </row>
    <row r="139" spans="1:33" ht="15.75" customHeight="1">
      <c r="A139" s="1"/>
      <c r="B139" s="58"/>
      <c r="C139" s="58"/>
      <c r="D139" s="58"/>
      <c r="E139" s="58"/>
      <c r="F139" s="72"/>
      <c r="G139" s="55"/>
      <c r="H139" s="56"/>
      <c r="I139" s="56"/>
      <c r="J139" s="57"/>
      <c r="K139" s="91">
        <v>3</v>
      </c>
      <c r="L139" s="88">
        <v>2</v>
      </c>
      <c r="M139" s="86"/>
      <c r="N139" s="154"/>
      <c r="O139" s="60"/>
      <c r="P139" s="76" t="s">
        <v>20</v>
      </c>
      <c r="Q139" s="61"/>
      <c r="R139" s="128">
        <f>SUM(R140:R147)</f>
        <v>98000</v>
      </c>
      <c r="S139" s="129"/>
      <c r="T139" s="172" t="s">
        <v>118</v>
      </c>
      <c r="U139" s="128">
        <f>SUM(U140:U147)</f>
        <v>8000</v>
      </c>
      <c r="V139" s="129"/>
      <c r="W139" s="131">
        <f>SUM(W140:W147)</f>
        <v>90000</v>
      </c>
      <c r="X139" s="166">
        <f>W139/R139</f>
        <v>0.9183673469387755</v>
      </c>
      <c r="Y139" s="129"/>
      <c r="Z139" s="133">
        <f>SUM(Z140:Z147)</f>
        <v>87981.56</v>
      </c>
      <c r="AA139" s="133"/>
      <c r="AB139" s="133">
        <f>SUM(AB140:AB147)</f>
        <v>0</v>
      </c>
      <c r="AC139" s="133"/>
      <c r="AD139" s="133">
        <f>SUM(AD140:AD147)</f>
        <v>87981.56</v>
      </c>
      <c r="AE139" s="133"/>
      <c r="AF139" s="124">
        <f>SUM(AF140:AF147)</f>
        <v>2018.4400000000023</v>
      </c>
      <c r="AG139" s="1"/>
    </row>
    <row r="140" spans="1:33" s="23" customFormat="1" ht="15.75" customHeight="1">
      <c r="A140" s="1"/>
      <c r="B140" s="77"/>
      <c r="C140" s="78"/>
      <c r="D140" s="78"/>
      <c r="E140" s="77"/>
      <c r="F140" s="79"/>
      <c r="G140" s="80"/>
      <c r="H140" s="81"/>
      <c r="I140" s="81"/>
      <c r="J140" s="82"/>
      <c r="K140" s="112"/>
      <c r="L140" s="87"/>
      <c r="M140" s="87">
        <v>1</v>
      </c>
      <c r="N140" s="155" t="s">
        <v>6</v>
      </c>
      <c r="O140" s="64"/>
      <c r="P140" s="63" t="s">
        <v>45</v>
      </c>
      <c r="Q140" s="83"/>
      <c r="R140" s="130">
        <v>30000</v>
      </c>
      <c r="S140" s="135"/>
      <c r="T140" s="173" t="s">
        <v>118</v>
      </c>
      <c r="U140" s="130">
        <v>8000</v>
      </c>
      <c r="V140" s="135"/>
      <c r="W140" s="137">
        <f>30000-U140</f>
        <v>22000</v>
      </c>
      <c r="X140" s="167"/>
      <c r="Y140" s="135"/>
      <c r="Z140" s="138">
        <v>65368.99</v>
      </c>
      <c r="AA140" s="139"/>
      <c r="AB140" s="138">
        <v>0</v>
      </c>
      <c r="AC140" s="135"/>
      <c r="AD140" s="138">
        <f aca="true" t="shared" si="4" ref="AD140:AD147">SUM(Z140+AB140)</f>
        <v>65368.99</v>
      </c>
      <c r="AE140" s="135"/>
      <c r="AF140" s="140">
        <f aca="true" t="shared" si="5" ref="AF140:AF147">W140-AD140</f>
        <v>-43368.99</v>
      </c>
      <c r="AG140" s="1"/>
    </row>
    <row r="141" spans="1:33" s="23" customFormat="1" ht="15.75" customHeight="1">
      <c r="A141" s="1"/>
      <c r="B141" s="77"/>
      <c r="C141" s="78"/>
      <c r="D141" s="78"/>
      <c r="E141" s="77"/>
      <c r="F141" s="79"/>
      <c r="G141" s="80"/>
      <c r="H141" s="81"/>
      <c r="I141" s="81"/>
      <c r="J141" s="82"/>
      <c r="K141" s="112"/>
      <c r="L141" s="87"/>
      <c r="M141" s="87">
        <v>1</v>
      </c>
      <c r="N141" s="155">
        <v>2</v>
      </c>
      <c r="O141" s="64"/>
      <c r="P141" s="63" t="s">
        <v>87</v>
      </c>
      <c r="Q141" s="83"/>
      <c r="R141" s="130">
        <v>0</v>
      </c>
      <c r="S141" s="135"/>
      <c r="T141" s="182"/>
      <c r="U141" s="128"/>
      <c r="V141" s="135"/>
      <c r="W141" s="137">
        <v>0</v>
      </c>
      <c r="X141" s="167"/>
      <c r="Y141" s="135"/>
      <c r="Z141" s="138">
        <v>1075.81</v>
      </c>
      <c r="AA141" s="139"/>
      <c r="AB141" s="138">
        <v>0</v>
      </c>
      <c r="AC141" s="135"/>
      <c r="AD141" s="138">
        <f>SUM(Z141+AB141)</f>
        <v>1075.81</v>
      </c>
      <c r="AE141" s="135"/>
      <c r="AF141" s="140">
        <f>W141-AD141</f>
        <v>-1075.81</v>
      </c>
      <c r="AG141" s="1"/>
    </row>
    <row r="142" spans="1:33" s="23" customFormat="1" ht="15.75" customHeight="1">
      <c r="A142" s="1"/>
      <c r="B142" s="77"/>
      <c r="C142" s="78"/>
      <c r="D142" s="78"/>
      <c r="E142" s="77"/>
      <c r="F142" s="79"/>
      <c r="G142" s="80"/>
      <c r="H142" s="81"/>
      <c r="I142" s="81"/>
      <c r="J142" s="82"/>
      <c r="K142" s="112"/>
      <c r="L142" s="87"/>
      <c r="M142" s="87">
        <v>1</v>
      </c>
      <c r="N142" s="155">
        <v>4</v>
      </c>
      <c r="O142" s="64"/>
      <c r="P142" s="63" t="s">
        <v>84</v>
      </c>
      <c r="Q142" s="83"/>
      <c r="R142" s="130">
        <v>0</v>
      </c>
      <c r="S142" s="135"/>
      <c r="T142" s="182"/>
      <c r="U142" s="128"/>
      <c r="V142" s="135"/>
      <c r="W142" s="137">
        <v>0</v>
      </c>
      <c r="X142" s="167"/>
      <c r="Y142" s="135"/>
      <c r="Z142" s="138">
        <v>0</v>
      </c>
      <c r="AA142" s="139"/>
      <c r="AB142" s="138">
        <v>0</v>
      </c>
      <c r="AC142" s="135"/>
      <c r="AD142" s="138">
        <f t="shared" si="4"/>
        <v>0</v>
      </c>
      <c r="AE142" s="135"/>
      <c r="AF142" s="140">
        <f t="shared" si="5"/>
        <v>0</v>
      </c>
      <c r="AG142" s="1"/>
    </row>
    <row r="143" spans="1:33" s="23" customFormat="1" ht="15.75" customHeight="1">
      <c r="A143" s="1"/>
      <c r="B143" s="77"/>
      <c r="C143" s="78"/>
      <c r="D143" s="78"/>
      <c r="E143" s="77"/>
      <c r="F143" s="79"/>
      <c r="G143" s="80"/>
      <c r="H143" s="81"/>
      <c r="I143" s="81"/>
      <c r="J143" s="82"/>
      <c r="K143" s="112"/>
      <c r="L143" s="87"/>
      <c r="M143" s="87">
        <v>1</v>
      </c>
      <c r="N143" s="155">
        <v>5</v>
      </c>
      <c r="O143" s="64"/>
      <c r="P143" s="63" t="s">
        <v>71</v>
      </c>
      <c r="Q143" s="83"/>
      <c r="R143" s="130">
        <v>0</v>
      </c>
      <c r="S143" s="135"/>
      <c r="T143" s="173"/>
      <c r="U143" s="130"/>
      <c r="V143" s="135"/>
      <c r="W143" s="137">
        <v>0</v>
      </c>
      <c r="X143" s="167"/>
      <c r="Y143" s="135"/>
      <c r="Z143" s="138">
        <v>0</v>
      </c>
      <c r="AA143" s="139"/>
      <c r="AB143" s="138">
        <v>0</v>
      </c>
      <c r="AC143" s="135"/>
      <c r="AD143" s="138">
        <f>SUM(Z143+AB143)</f>
        <v>0</v>
      </c>
      <c r="AE143" s="135"/>
      <c r="AF143" s="140">
        <f>W143-AD143</f>
        <v>0</v>
      </c>
      <c r="AG143" s="1"/>
    </row>
    <row r="144" spans="1:33" s="23" customFormat="1" ht="15.75" customHeight="1">
      <c r="A144" s="1"/>
      <c r="B144" s="77"/>
      <c r="C144" s="78"/>
      <c r="D144" s="78"/>
      <c r="E144" s="77"/>
      <c r="F144" s="79"/>
      <c r="G144" s="80"/>
      <c r="H144" s="81"/>
      <c r="I144" s="81"/>
      <c r="J144" s="82"/>
      <c r="K144" s="112"/>
      <c r="L144" s="87"/>
      <c r="M144" s="87">
        <v>2</v>
      </c>
      <c r="N144" s="155" t="s">
        <v>7</v>
      </c>
      <c r="O144" s="64"/>
      <c r="P144" s="63" t="s">
        <v>46</v>
      </c>
      <c r="Q144" s="83"/>
      <c r="R144" s="130">
        <v>20000</v>
      </c>
      <c r="S144" s="135"/>
      <c r="T144" s="173"/>
      <c r="U144" s="128"/>
      <c r="V144" s="135"/>
      <c r="W144" s="137">
        <v>20000</v>
      </c>
      <c r="X144" s="167"/>
      <c r="Y144" s="135"/>
      <c r="Z144" s="138">
        <v>9497.6</v>
      </c>
      <c r="AA144" s="139"/>
      <c r="AB144" s="138">
        <v>0</v>
      </c>
      <c r="AC144" s="135"/>
      <c r="AD144" s="138">
        <f t="shared" si="4"/>
        <v>9497.6</v>
      </c>
      <c r="AE144" s="135"/>
      <c r="AF144" s="140">
        <f t="shared" si="5"/>
        <v>10502.4</v>
      </c>
      <c r="AG144" s="1"/>
    </row>
    <row r="145" spans="1:33" s="23" customFormat="1" ht="15.75" customHeight="1">
      <c r="A145" s="1"/>
      <c r="B145" s="77"/>
      <c r="C145" s="78"/>
      <c r="D145" s="78"/>
      <c r="E145" s="77"/>
      <c r="F145" s="79"/>
      <c r="G145" s="80"/>
      <c r="H145" s="81"/>
      <c r="I145" s="81"/>
      <c r="J145" s="82"/>
      <c r="K145" s="112"/>
      <c r="L145" s="87"/>
      <c r="M145" s="87">
        <v>5</v>
      </c>
      <c r="N145" s="155" t="s">
        <v>6</v>
      </c>
      <c r="O145" s="64"/>
      <c r="P145" s="63" t="s">
        <v>55</v>
      </c>
      <c r="Q145" s="83"/>
      <c r="R145" s="130">
        <v>5000</v>
      </c>
      <c r="S145" s="135"/>
      <c r="T145" s="173"/>
      <c r="U145" s="128"/>
      <c r="V145" s="135"/>
      <c r="W145" s="137">
        <v>5000</v>
      </c>
      <c r="X145" s="167"/>
      <c r="Y145" s="135"/>
      <c r="Z145" s="138">
        <v>3188.54</v>
      </c>
      <c r="AA145" s="139"/>
      <c r="AB145" s="138">
        <v>0</v>
      </c>
      <c r="AC145" s="135"/>
      <c r="AD145" s="138">
        <f t="shared" si="4"/>
        <v>3188.54</v>
      </c>
      <c r="AE145" s="135"/>
      <c r="AF145" s="140">
        <f t="shared" si="5"/>
        <v>1811.46</v>
      </c>
      <c r="AG145" s="1"/>
    </row>
    <row r="146" spans="1:33" s="23" customFormat="1" ht="15.75" customHeight="1">
      <c r="A146" s="1"/>
      <c r="B146" s="77"/>
      <c r="C146" s="78"/>
      <c r="D146" s="78"/>
      <c r="E146" s="77"/>
      <c r="F146" s="79"/>
      <c r="G146" s="80"/>
      <c r="H146" s="81"/>
      <c r="I146" s="81"/>
      <c r="J146" s="82"/>
      <c r="K146" s="112"/>
      <c r="L146" s="87"/>
      <c r="M146" s="87">
        <v>6</v>
      </c>
      <c r="N146" s="155" t="s">
        <v>6</v>
      </c>
      <c r="O146" s="64"/>
      <c r="P146" s="63" t="s">
        <v>57</v>
      </c>
      <c r="Q146" s="83"/>
      <c r="R146" s="130">
        <v>27000</v>
      </c>
      <c r="S146" s="135"/>
      <c r="T146" s="173"/>
      <c r="U146" s="128"/>
      <c r="V146" s="135"/>
      <c r="W146" s="137">
        <v>27000</v>
      </c>
      <c r="X146" s="167"/>
      <c r="Y146" s="135"/>
      <c r="Z146" s="138">
        <v>8850.62</v>
      </c>
      <c r="AA146" s="139"/>
      <c r="AB146" s="138">
        <v>0</v>
      </c>
      <c r="AC146" s="135"/>
      <c r="AD146" s="138">
        <f t="shared" si="4"/>
        <v>8850.62</v>
      </c>
      <c r="AE146" s="135"/>
      <c r="AF146" s="140">
        <f t="shared" si="5"/>
        <v>18149.379999999997</v>
      </c>
      <c r="AG146" s="1"/>
    </row>
    <row r="147" spans="1:33" s="23" customFormat="1" ht="15.75" customHeight="1">
      <c r="A147" s="1"/>
      <c r="B147" s="77"/>
      <c r="C147" s="78"/>
      <c r="D147" s="78"/>
      <c r="E147" s="77"/>
      <c r="F147" s="79"/>
      <c r="G147" s="80"/>
      <c r="H147" s="81"/>
      <c r="I147" s="81"/>
      <c r="J147" s="82"/>
      <c r="K147" s="112"/>
      <c r="L147" s="87"/>
      <c r="M147" s="87">
        <v>6</v>
      </c>
      <c r="N147" s="155">
        <v>90</v>
      </c>
      <c r="O147" s="64"/>
      <c r="P147" s="63" t="s">
        <v>59</v>
      </c>
      <c r="Q147" s="83"/>
      <c r="R147" s="130">
        <v>16000</v>
      </c>
      <c r="S147" s="135"/>
      <c r="T147" s="173"/>
      <c r="U147" s="128"/>
      <c r="V147" s="135"/>
      <c r="W147" s="137">
        <v>16000</v>
      </c>
      <c r="X147" s="167"/>
      <c r="Y147" s="135"/>
      <c r="Z147" s="138">
        <v>0</v>
      </c>
      <c r="AA147" s="139"/>
      <c r="AB147" s="138">
        <v>0</v>
      </c>
      <c r="AC147" s="135"/>
      <c r="AD147" s="138">
        <f t="shared" si="4"/>
        <v>0</v>
      </c>
      <c r="AE147" s="135"/>
      <c r="AF147" s="140">
        <f t="shared" si="5"/>
        <v>16000</v>
      </c>
      <c r="AG147" s="1"/>
    </row>
    <row r="148" spans="1:33" ht="15.75" customHeight="1">
      <c r="A148" s="1"/>
      <c r="B148" s="58"/>
      <c r="C148" s="58"/>
      <c r="D148" s="59"/>
      <c r="E148" s="58"/>
      <c r="F148" s="54"/>
      <c r="G148" s="55"/>
      <c r="H148" s="56"/>
      <c r="I148" s="56"/>
      <c r="J148" s="57"/>
      <c r="K148" s="92" t="s">
        <v>18</v>
      </c>
      <c r="L148" s="88">
        <v>3</v>
      </c>
      <c r="M148" s="86"/>
      <c r="N148" s="154"/>
      <c r="O148" s="60"/>
      <c r="P148" s="62" t="s">
        <v>21</v>
      </c>
      <c r="Q148" s="61"/>
      <c r="R148" s="128">
        <f>SUM(R149:R151)</f>
        <v>47000</v>
      </c>
      <c r="S148" s="129"/>
      <c r="T148" s="172" t="s">
        <v>116</v>
      </c>
      <c r="U148" s="128">
        <f>SUM(U149:U151)</f>
        <v>13179</v>
      </c>
      <c r="V148" s="129"/>
      <c r="W148" s="131">
        <f>SUM(W149:W151)</f>
        <v>60179</v>
      </c>
      <c r="X148" s="166">
        <f>W148/R148</f>
        <v>1.280404255319149</v>
      </c>
      <c r="Y148" s="129"/>
      <c r="Z148" s="133">
        <f>SUM(Z149:Z151)</f>
        <v>60120.17</v>
      </c>
      <c r="AA148" s="134"/>
      <c r="AB148" s="133">
        <f>SUM(AB149:AB151)</f>
        <v>0</v>
      </c>
      <c r="AC148" s="129"/>
      <c r="AD148" s="133">
        <f>SUM(AD149:AD151)</f>
        <v>60120.17</v>
      </c>
      <c r="AE148" s="129"/>
      <c r="AF148" s="124">
        <f>SUM(AF149:AF151)</f>
        <v>58.830000000001746</v>
      </c>
      <c r="AG148" s="1"/>
    </row>
    <row r="149" spans="1:33" s="23" customFormat="1" ht="15.75" customHeight="1">
      <c r="A149" s="1"/>
      <c r="B149" s="77"/>
      <c r="C149" s="78"/>
      <c r="D149" s="78"/>
      <c r="E149" s="77"/>
      <c r="F149" s="79"/>
      <c r="G149" s="80"/>
      <c r="H149" s="81"/>
      <c r="I149" s="81"/>
      <c r="J149" s="82"/>
      <c r="K149" s="113"/>
      <c r="L149" s="114"/>
      <c r="M149" s="87">
        <v>1</v>
      </c>
      <c r="N149" s="155" t="s">
        <v>6</v>
      </c>
      <c r="O149" s="64"/>
      <c r="P149" s="65" t="s">
        <v>51</v>
      </c>
      <c r="Q149" s="83"/>
      <c r="R149" s="130">
        <v>22000</v>
      </c>
      <c r="S149" s="135"/>
      <c r="T149" s="198" t="s">
        <v>116</v>
      </c>
      <c r="U149" s="199">
        <v>8000</v>
      </c>
      <c r="V149" s="135"/>
      <c r="W149" s="137">
        <f>22000+U149</f>
        <v>30000</v>
      </c>
      <c r="X149" s="167"/>
      <c r="Y149" s="135"/>
      <c r="Z149" s="138">
        <v>25416.39</v>
      </c>
      <c r="AA149" s="139"/>
      <c r="AB149" s="138">
        <v>0</v>
      </c>
      <c r="AC149" s="135"/>
      <c r="AD149" s="138">
        <f>SUM(Z149+AB149)</f>
        <v>25416.39</v>
      </c>
      <c r="AE149" s="135"/>
      <c r="AF149" s="140">
        <f>W149-AD149</f>
        <v>4583.610000000001</v>
      </c>
      <c r="AG149" s="1"/>
    </row>
    <row r="150" spans="1:33" s="23" customFormat="1" ht="15.75" customHeight="1">
      <c r="A150" s="1"/>
      <c r="B150" s="77"/>
      <c r="C150" s="78"/>
      <c r="D150" s="78"/>
      <c r="E150" s="77"/>
      <c r="F150" s="79"/>
      <c r="G150" s="80"/>
      <c r="H150" s="81"/>
      <c r="I150" s="81"/>
      <c r="J150" s="82"/>
      <c r="K150" s="113"/>
      <c r="L150" s="114"/>
      <c r="M150" s="87">
        <v>2</v>
      </c>
      <c r="N150" s="155" t="s">
        <v>6</v>
      </c>
      <c r="O150" s="64"/>
      <c r="P150" s="65" t="s">
        <v>47</v>
      </c>
      <c r="Q150" s="83"/>
      <c r="R150" s="130">
        <v>8000</v>
      </c>
      <c r="S150" s="135"/>
      <c r="T150" s="173" t="s">
        <v>116</v>
      </c>
      <c r="U150" s="130">
        <v>5179</v>
      </c>
      <c r="V150" s="135"/>
      <c r="W150" s="137">
        <v>13179</v>
      </c>
      <c r="X150" s="167"/>
      <c r="Y150" s="135"/>
      <c r="Z150" s="138">
        <v>2011.87</v>
      </c>
      <c r="AA150" s="139"/>
      <c r="AB150" s="138">
        <v>0</v>
      </c>
      <c r="AC150" s="135"/>
      <c r="AD150" s="138">
        <f>SUM(Z150+AB150)</f>
        <v>2011.87</v>
      </c>
      <c r="AE150" s="135"/>
      <c r="AF150" s="140">
        <f>W150-AD150</f>
        <v>11167.130000000001</v>
      </c>
      <c r="AG150" s="1"/>
    </row>
    <row r="151" spans="1:33" s="23" customFormat="1" ht="15.75" customHeight="1">
      <c r="A151" s="1"/>
      <c r="B151" s="77"/>
      <c r="C151" s="78"/>
      <c r="D151" s="78"/>
      <c r="E151" s="77"/>
      <c r="F151" s="79"/>
      <c r="G151" s="80"/>
      <c r="H151" s="81"/>
      <c r="I151" s="81"/>
      <c r="J151" s="82"/>
      <c r="K151" s="113"/>
      <c r="L151" s="114"/>
      <c r="M151" s="87">
        <v>3</v>
      </c>
      <c r="N151" s="155" t="s">
        <v>6</v>
      </c>
      <c r="O151" s="64"/>
      <c r="P151" s="65" t="s">
        <v>52</v>
      </c>
      <c r="Q151" s="83"/>
      <c r="R151" s="130">
        <v>17000</v>
      </c>
      <c r="S151" s="135"/>
      <c r="T151" s="173"/>
      <c r="U151" s="130"/>
      <c r="V151" s="135"/>
      <c r="W151" s="137">
        <v>17000</v>
      </c>
      <c r="X151" s="167"/>
      <c r="Y151" s="135"/>
      <c r="Z151" s="138">
        <v>32691.91</v>
      </c>
      <c r="AA151" s="139"/>
      <c r="AB151" s="138">
        <v>0</v>
      </c>
      <c r="AC151" s="135"/>
      <c r="AD151" s="138">
        <f>SUM(Z151+AB151)</f>
        <v>32691.91</v>
      </c>
      <c r="AE151" s="135"/>
      <c r="AF151" s="140">
        <f>W151-AD151</f>
        <v>-15691.91</v>
      </c>
      <c r="AG151" s="1"/>
    </row>
    <row r="152" spans="1:33" s="22" customFormat="1" ht="15.75" customHeight="1">
      <c r="A152" s="3"/>
      <c r="B152" s="58"/>
      <c r="C152" s="59"/>
      <c r="D152" s="58"/>
      <c r="E152" s="58"/>
      <c r="F152" s="72"/>
      <c r="G152" s="55"/>
      <c r="H152" s="56"/>
      <c r="I152" s="56"/>
      <c r="J152" s="57"/>
      <c r="K152" s="94">
        <v>3</v>
      </c>
      <c r="L152" s="93">
        <v>5</v>
      </c>
      <c r="M152" s="88"/>
      <c r="N152" s="156"/>
      <c r="O152" s="60"/>
      <c r="P152" s="62" t="s">
        <v>22</v>
      </c>
      <c r="Q152" s="61"/>
      <c r="R152" s="128">
        <f>SUM(R153:R157)</f>
        <v>37000</v>
      </c>
      <c r="S152" s="129"/>
      <c r="T152" s="172" t="s">
        <v>118</v>
      </c>
      <c r="U152" s="128">
        <f>SUM(U153:U157)</f>
        <v>15000</v>
      </c>
      <c r="V152" s="129"/>
      <c r="W152" s="131">
        <f>SUM(W153:W157)</f>
        <v>22000</v>
      </c>
      <c r="X152" s="166">
        <f>W152/R152</f>
        <v>0.5945945945945946</v>
      </c>
      <c r="Y152" s="129"/>
      <c r="Z152" s="133">
        <f>SUM(Z153:Z157)</f>
        <v>21920.26</v>
      </c>
      <c r="AA152" s="134"/>
      <c r="AB152" s="133">
        <f>SUM(AB153:AB157)</f>
        <v>0</v>
      </c>
      <c r="AC152" s="129"/>
      <c r="AD152" s="133">
        <f>SUM(AD153:AD157)</f>
        <v>21920.26</v>
      </c>
      <c r="AE152" s="129"/>
      <c r="AF152" s="143">
        <f>SUM(AF153:AF157)</f>
        <v>79.7400000000016</v>
      </c>
      <c r="AG152" s="3"/>
    </row>
    <row r="153" spans="1:33" s="23" customFormat="1" ht="15.75" customHeight="1">
      <c r="A153" s="1"/>
      <c r="B153" s="77"/>
      <c r="C153" s="78"/>
      <c r="D153" s="78"/>
      <c r="E153" s="77"/>
      <c r="F153" s="79"/>
      <c r="G153" s="80"/>
      <c r="H153" s="81"/>
      <c r="I153" s="81"/>
      <c r="J153" s="82"/>
      <c r="K153" s="115"/>
      <c r="L153" s="114"/>
      <c r="M153" s="87">
        <v>1</v>
      </c>
      <c r="N153" s="155">
        <v>2</v>
      </c>
      <c r="O153" s="64"/>
      <c r="P153" s="65" t="s">
        <v>89</v>
      </c>
      <c r="Q153" s="83"/>
      <c r="R153" s="130">
        <v>0</v>
      </c>
      <c r="S153" s="135"/>
      <c r="T153" s="182"/>
      <c r="U153" s="130"/>
      <c r="V153" s="135"/>
      <c r="W153" s="137">
        <f>R153*8/100</f>
        <v>0</v>
      </c>
      <c r="X153" s="167"/>
      <c r="Y153" s="135"/>
      <c r="Z153" s="138">
        <v>0</v>
      </c>
      <c r="AA153" s="139"/>
      <c r="AB153" s="138">
        <v>0</v>
      </c>
      <c r="AC153" s="135"/>
      <c r="AD153" s="138">
        <f>SUM(Z153+AB153)</f>
        <v>0</v>
      </c>
      <c r="AE153" s="135"/>
      <c r="AF153" s="140">
        <f>W153-AD153</f>
        <v>0</v>
      </c>
      <c r="AG153" s="1"/>
    </row>
    <row r="154" spans="1:33" s="23" customFormat="1" ht="15.75" customHeight="1">
      <c r="A154" s="1"/>
      <c r="B154" s="77"/>
      <c r="C154" s="78"/>
      <c r="D154" s="78"/>
      <c r="E154" s="77"/>
      <c r="F154" s="79"/>
      <c r="G154" s="80"/>
      <c r="H154" s="81"/>
      <c r="I154" s="81"/>
      <c r="J154" s="82"/>
      <c r="K154" s="115"/>
      <c r="L154" s="114"/>
      <c r="M154" s="87">
        <v>1</v>
      </c>
      <c r="N154" s="155" t="s">
        <v>18</v>
      </c>
      <c r="O154" s="64"/>
      <c r="P154" s="65" t="s">
        <v>60</v>
      </c>
      <c r="Q154" s="83"/>
      <c r="R154" s="130">
        <v>0</v>
      </c>
      <c r="S154" s="135"/>
      <c r="T154" s="182"/>
      <c r="U154" s="128"/>
      <c r="V154" s="135"/>
      <c r="W154" s="137">
        <f>R154*8/100</f>
        <v>0</v>
      </c>
      <c r="X154" s="167"/>
      <c r="Y154" s="135"/>
      <c r="Z154" s="138">
        <v>0</v>
      </c>
      <c r="AA154" s="139"/>
      <c r="AB154" s="138">
        <v>0</v>
      </c>
      <c r="AC154" s="135"/>
      <c r="AD154" s="138">
        <f>SUM(Z154+AB154)</f>
        <v>0</v>
      </c>
      <c r="AE154" s="135"/>
      <c r="AF154" s="140">
        <f>W154-AD154</f>
        <v>0</v>
      </c>
      <c r="AG154" s="1"/>
    </row>
    <row r="155" spans="1:33" s="23" customFormat="1" ht="15.75" customHeight="1">
      <c r="A155" s="1"/>
      <c r="B155" s="77"/>
      <c r="C155" s="78"/>
      <c r="D155" s="78"/>
      <c r="E155" s="77"/>
      <c r="F155" s="79"/>
      <c r="G155" s="80"/>
      <c r="H155" s="81"/>
      <c r="I155" s="81"/>
      <c r="J155" s="82"/>
      <c r="K155" s="115"/>
      <c r="L155" s="114"/>
      <c r="M155" s="87">
        <v>2</v>
      </c>
      <c r="N155" s="155" t="s">
        <v>7</v>
      </c>
      <c r="O155" s="64"/>
      <c r="P155" s="65" t="s">
        <v>48</v>
      </c>
      <c r="Q155" s="83"/>
      <c r="R155" s="130">
        <v>37000</v>
      </c>
      <c r="S155" s="135"/>
      <c r="T155" s="173" t="s">
        <v>118</v>
      </c>
      <c r="U155" s="130">
        <v>15000</v>
      </c>
      <c r="V155" s="135"/>
      <c r="W155" s="137">
        <f>37000-U155</f>
        <v>22000</v>
      </c>
      <c r="X155" s="167"/>
      <c r="Y155" s="135"/>
      <c r="Z155" s="138">
        <v>21920.26</v>
      </c>
      <c r="AA155" s="139"/>
      <c r="AB155" s="138">
        <v>0</v>
      </c>
      <c r="AC155" s="135"/>
      <c r="AD155" s="138">
        <f>SUM(Z155+AB155)</f>
        <v>21920.26</v>
      </c>
      <c r="AE155" s="135"/>
      <c r="AF155" s="140">
        <f>W155-AD155</f>
        <v>79.7400000000016</v>
      </c>
      <c r="AG155" s="1"/>
    </row>
    <row r="156" spans="1:33" s="23" customFormat="1" ht="15.75" customHeight="1">
      <c r="A156" s="1"/>
      <c r="B156" s="77"/>
      <c r="C156" s="78"/>
      <c r="D156" s="78"/>
      <c r="E156" s="77"/>
      <c r="F156" s="79"/>
      <c r="G156" s="80"/>
      <c r="H156" s="81"/>
      <c r="I156" s="81"/>
      <c r="J156" s="82"/>
      <c r="K156" s="115"/>
      <c r="L156" s="114"/>
      <c r="M156" s="87">
        <v>5</v>
      </c>
      <c r="N156" s="155">
        <v>1</v>
      </c>
      <c r="O156" s="64"/>
      <c r="P156" s="65" t="s">
        <v>64</v>
      </c>
      <c r="Q156" s="83"/>
      <c r="R156" s="130">
        <v>0</v>
      </c>
      <c r="S156" s="135"/>
      <c r="T156" s="173"/>
      <c r="U156" s="128"/>
      <c r="V156" s="135"/>
      <c r="W156" s="137">
        <f>R156*8/100</f>
        <v>0</v>
      </c>
      <c r="X156" s="167"/>
      <c r="Y156" s="135"/>
      <c r="Z156" s="138">
        <v>0</v>
      </c>
      <c r="AA156" s="139"/>
      <c r="AB156" s="138">
        <v>0</v>
      </c>
      <c r="AC156" s="135"/>
      <c r="AD156" s="138">
        <f>SUM(Z156+AB156)</f>
        <v>0</v>
      </c>
      <c r="AE156" s="135"/>
      <c r="AF156" s="140">
        <f>W156-AD156</f>
        <v>0</v>
      </c>
      <c r="AG156" s="1"/>
    </row>
    <row r="157" spans="1:33" s="23" customFormat="1" ht="15.75" customHeight="1">
      <c r="A157" s="1"/>
      <c r="B157" s="77"/>
      <c r="C157" s="78"/>
      <c r="D157" s="78"/>
      <c r="E157" s="77"/>
      <c r="F157" s="79"/>
      <c r="G157" s="80"/>
      <c r="H157" s="81"/>
      <c r="I157" s="81"/>
      <c r="J157" s="82"/>
      <c r="K157" s="115"/>
      <c r="L157" s="114"/>
      <c r="M157" s="87">
        <v>5</v>
      </c>
      <c r="N157" s="155" t="s">
        <v>7</v>
      </c>
      <c r="O157" s="64"/>
      <c r="P157" s="65" t="s">
        <v>65</v>
      </c>
      <c r="Q157" s="83"/>
      <c r="R157" s="130">
        <v>0</v>
      </c>
      <c r="S157" s="135"/>
      <c r="T157" s="173"/>
      <c r="U157" s="130"/>
      <c r="V157" s="135"/>
      <c r="W157" s="137">
        <f>R157*8/100</f>
        <v>0</v>
      </c>
      <c r="X157" s="167"/>
      <c r="Y157" s="135"/>
      <c r="Z157" s="138">
        <v>0</v>
      </c>
      <c r="AA157" s="139"/>
      <c r="AB157" s="138">
        <v>0</v>
      </c>
      <c r="AC157" s="135"/>
      <c r="AD157" s="138">
        <f>SUM(Z157+AB157)</f>
        <v>0</v>
      </c>
      <c r="AE157" s="135"/>
      <c r="AF157" s="140">
        <f>W157-AD157</f>
        <v>0</v>
      </c>
      <c r="AG157" s="1"/>
    </row>
    <row r="158" spans="1:33" s="22" customFormat="1" ht="15.75" customHeight="1">
      <c r="A158" s="3"/>
      <c r="B158" s="58"/>
      <c r="C158" s="59"/>
      <c r="D158" s="58"/>
      <c r="E158" s="58"/>
      <c r="F158" s="72"/>
      <c r="G158" s="55"/>
      <c r="H158" s="56"/>
      <c r="I158" s="56"/>
      <c r="J158" s="57"/>
      <c r="K158" s="92">
        <v>3</v>
      </c>
      <c r="L158" s="88">
        <v>7</v>
      </c>
      <c r="M158" s="88"/>
      <c r="N158" s="156"/>
      <c r="O158" s="60"/>
      <c r="P158" s="62" t="s">
        <v>24</v>
      </c>
      <c r="Q158" s="61"/>
      <c r="R158" s="128">
        <f>SUM(R159:R162)</f>
        <v>21000</v>
      </c>
      <c r="S158" s="129"/>
      <c r="T158" s="172" t="s">
        <v>116</v>
      </c>
      <c r="U158" s="128">
        <f>SUM(U159:U162)</f>
        <v>4000</v>
      </c>
      <c r="V158" s="129"/>
      <c r="W158" s="131">
        <f>SUM(W159:W162)</f>
        <v>25000</v>
      </c>
      <c r="X158" s="166">
        <f>W158/R158</f>
        <v>1.1904761904761905</v>
      </c>
      <c r="Y158" s="129"/>
      <c r="Z158" s="133">
        <f>SUM(Z159:Z162)</f>
        <v>24149.96</v>
      </c>
      <c r="AA158" s="134"/>
      <c r="AB158" s="133">
        <f>SUM(AB159:AB162)</f>
        <v>0</v>
      </c>
      <c r="AC158" s="133"/>
      <c r="AD158" s="133">
        <f>SUM(AD159:AD162)</f>
        <v>24149.96</v>
      </c>
      <c r="AE158" s="133"/>
      <c r="AF158" s="124">
        <f>SUM(AF159:AF162)</f>
        <v>850.039999999999</v>
      </c>
      <c r="AG158" s="3"/>
    </row>
    <row r="159" spans="1:33" s="23" customFormat="1" ht="15.75" customHeight="1">
      <c r="A159" s="1"/>
      <c r="B159" s="77"/>
      <c r="C159" s="78"/>
      <c r="D159" s="77"/>
      <c r="E159" s="77"/>
      <c r="F159" s="161"/>
      <c r="G159" s="80"/>
      <c r="H159" s="81"/>
      <c r="I159" s="81"/>
      <c r="J159" s="82"/>
      <c r="K159" s="113"/>
      <c r="L159" s="87"/>
      <c r="M159" s="87">
        <v>1</v>
      </c>
      <c r="N159" s="155">
        <v>2</v>
      </c>
      <c r="O159" s="64"/>
      <c r="P159" s="65" t="s">
        <v>81</v>
      </c>
      <c r="Q159" s="83"/>
      <c r="R159" s="130">
        <v>0</v>
      </c>
      <c r="S159" s="135"/>
      <c r="T159" s="173"/>
      <c r="U159" s="130"/>
      <c r="V159" s="135"/>
      <c r="W159" s="137">
        <f>R159*8/100</f>
        <v>0</v>
      </c>
      <c r="X159" s="167"/>
      <c r="Y159" s="135"/>
      <c r="Z159" s="138">
        <v>354</v>
      </c>
      <c r="AA159" s="139"/>
      <c r="AB159" s="138">
        <v>0</v>
      </c>
      <c r="AC159" s="139"/>
      <c r="AD159" s="138">
        <f>SUM(Z159+AB159)</f>
        <v>354</v>
      </c>
      <c r="AE159" s="135"/>
      <c r="AF159" s="140">
        <f>W159-AD159</f>
        <v>-354</v>
      </c>
      <c r="AG159" s="1"/>
    </row>
    <row r="160" spans="1:33" s="23" customFormat="1" ht="15.75" customHeight="1">
      <c r="A160" s="1"/>
      <c r="B160" s="77"/>
      <c r="C160" s="78"/>
      <c r="D160" s="78"/>
      <c r="E160" s="77"/>
      <c r="F160" s="79"/>
      <c r="G160" s="80"/>
      <c r="H160" s="81"/>
      <c r="I160" s="81"/>
      <c r="J160" s="82"/>
      <c r="K160" s="113"/>
      <c r="L160" s="87"/>
      <c r="M160" s="87">
        <v>1</v>
      </c>
      <c r="N160" s="155">
        <v>3</v>
      </c>
      <c r="O160" s="64"/>
      <c r="P160" s="65" t="s">
        <v>66</v>
      </c>
      <c r="Q160" s="83"/>
      <c r="R160" s="130">
        <v>0</v>
      </c>
      <c r="S160" s="135"/>
      <c r="T160" s="182"/>
      <c r="U160" s="128"/>
      <c r="V160" s="135"/>
      <c r="W160" s="137">
        <f>R160*8/100</f>
        <v>0</v>
      </c>
      <c r="X160" s="167"/>
      <c r="Y160" s="135"/>
      <c r="Z160" s="138">
        <v>13631.19</v>
      </c>
      <c r="AA160" s="139"/>
      <c r="AB160" s="138">
        <v>0</v>
      </c>
      <c r="AC160" s="135"/>
      <c r="AD160" s="138">
        <f>SUM(Z160+AB160)</f>
        <v>13631.19</v>
      </c>
      <c r="AE160" s="135"/>
      <c r="AF160" s="140">
        <f>W160-AD160</f>
        <v>-13631.19</v>
      </c>
      <c r="AG160" s="1"/>
    </row>
    <row r="161" spans="1:33" s="23" customFormat="1" ht="15.75" customHeight="1">
      <c r="A161" s="1"/>
      <c r="B161" s="77"/>
      <c r="C161" s="78"/>
      <c r="D161" s="78"/>
      <c r="E161" s="77"/>
      <c r="F161" s="79"/>
      <c r="G161" s="80"/>
      <c r="H161" s="81"/>
      <c r="I161" s="81"/>
      <c r="J161" s="82"/>
      <c r="K161" s="113"/>
      <c r="L161" s="87"/>
      <c r="M161" s="87">
        <v>1</v>
      </c>
      <c r="N161" s="155">
        <v>90</v>
      </c>
      <c r="O161" s="64"/>
      <c r="P161" s="65" t="s">
        <v>104</v>
      </c>
      <c r="Q161" s="83"/>
      <c r="R161" s="130">
        <v>0</v>
      </c>
      <c r="S161" s="135"/>
      <c r="T161" s="182"/>
      <c r="U161" s="128"/>
      <c r="V161" s="135"/>
      <c r="W161" s="137">
        <f>R161*8/100</f>
        <v>0</v>
      </c>
      <c r="X161" s="167"/>
      <c r="Y161" s="135"/>
      <c r="Z161" s="138">
        <v>0</v>
      </c>
      <c r="AA161" s="139"/>
      <c r="AB161" s="138">
        <v>0</v>
      </c>
      <c r="AC161" s="135"/>
      <c r="AD161" s="138">
        <f>SUM(Z161+AB161)</f>
        <v>0</v>
      </c>
      <c r="AE161" s="135"/>
      <c r="AF161" s="140">
        <f>W161-AD161</f>
        <v>0</v>
      </c>
      <c r="AG161" s="1"/>
    </row>
    <row r="162" spans="1:33" s="23" customFormat="1" ht="15.75" customHeight="1">
      <c r="A162" s="1"/>
      <c r="B162" s="77"/>
      <c r="C162" s="78"/>
      <c r="D162" s="78"/>
      <c r="E162" s="77"/>
      <c r="F162" s="79"/>
      <c r="G162" s="80"/>
      <c r="H162" s="81"/>
      <c r="I162" s="81"/>
      <c r="J162" s="82"/>
      <c r="K162" s="113"/>
      <c r="L162" s="87"/>
      <c r="M162" s="87">
        <v>3</v>
      </c>
      <c r="N162" s="155" t="s">
        <v>7</v>
      </c>
      <c r="O162" s="64"/>
      <c r="P162" s="65" t="s">
        <v>54</v>
      </c>
      <c r="Q162" s="83"/>
      <c r="R162" s="130">
        <v>21000</v>
      </c>
      <c r="S162" s="135"/>
      <c r="T162" s="173" t="s">
        <v>116</v>
      </c>
      <c r="U162" s="130">
        <v>4000</v>
      </c>
      <c r="V162" s="135"/>
      <c r="W162" s="137">
        <f>21000+U162</f>
        <v>25000</v>
      </c>
      <c r="X162" s="167"/>
      <c r="Y162" s="135"/>
      <c r="Z162" s="138">
        <v>10164.77</v>
      </c>
      <c r="AA162" s="139"/>
      <c r="AB162" s="138">
        <v>0</v>
      </c>
      <c r="AC162" s="135"/>
      <c r="AD162" s="138">
        <f>SUM(Z162+AB162)</f>
        <v>10164.77</v>
      </c>
      <c r="AE162" s="135"/>
      <c r="AF162" s="140">
        <f>W162-AD162</f>
        <v>14835.23</v>
      </c>
      <c r="AG162" s="1"/>
    </row>
    <row r="163" spans="1:33" s="22" customFormat="1" ht="15.75" customHeight="1">
      <c r="A163" s="3"/>
      <c r="B163" s="58"/>
      <c r="C163" s="59"/>
      <c r="D163" s="58"/>
      <c r="E163" s="58"/>
      <c r="F163" s="72"/>
      <c r="G163" s="55"/>
      <c r="H163" s="56"/>
      <c r="I163" s="56"/>
      <c r="J163" s="57"/>
      <c r="K163" s="91">
        <v>3</v>
      </c>
      <c r="L163" s="88">
        <v>9</v>
      </c>
      <c r="M163" s="88"/>
      <c r="N163" s="159"/>
      <c r="O163" s="60"/>
      <c r="P163" s="62" t="s">
        <v>23</v>
      </c>
      <c r="Q163" s="61"/>
      <c r="R163" s="128">
        <f>SUM(R164:R165)</f>
        <v>750000</v>
      </c>
      <c r="S163" s="129"/>
      <c r="T163" s="172"/>
      <c r="U163" s="128"/>
      <c r="V163" s="129"/>
      <c r="W163" s="131">
        <f>SUM(W164:W165)</f>
        <v>750000</v>
      </c>
      <c r="X163" s="166">
        <f>W163/R163</f>
        <v>1</v>
      </c>
      <c r="Y163" s="129"/>
      <c r="Z163" s="133">
        <f>SUM(Z164:Z165)</f>
        <v>590048.97</v>
      </c>
      <c r="AA163" s="134"/>
      <c r="AB163" s="133">
        <f>SUM(AB164:AB165)</f>
        <v>0</v>
      </c>
      <c r="AC163" s="129"/>
      <c r="AD163" s="133">
        <f>SUM(AD164:AD165)</f>
        <v>590048.97</v>
      </c>
      <c r="AE163" s="129"/>
      <c r="AF163" s="143">
        <f>SUM(AF164:AF165)</f>
        <v>159951.02999999997</v>
      </c>
      <c r="AG163" s="3"/>
    </row>
    <row r="164" spans="1:33" s="23" customFormat="1" ht="15.75" customHeight="1">
      <c r="A164" s="1"/>
      <c r="B164" s="77"/>
      <c r="C164" s="78"/>
      <c r="D164" s="78"/>
      <c r="E164" s="77"/>
      <c r="F164" s="79"/>
      <c r="G164" s="80"/>
      <c r="H164" s="81"/>
      <c r="I164" s="81"/>
      <c r="J164" s="82"/>
      <c r="K164" s="112"/>
      <c r="L164" s="87"/>
      <c r="M164" s="87">
        <v>1</v>
      </c>
      <c r="N164" s="155" t="s">
        <v>6</v>
      </c>
      <c r="O164" s="64"/>
      <c r="P164" s="65" t="s">
        <v>49</v>
      </c>
      <c r="Q164" s="83"/>
      <c r="R164" s="130">
        <v>525000</v>
      </c>
      <c r="S164" s="135"/>
      <c r="T164" s="173"/>
      <c r="U164" s="128"/>
      <c r="V164" s="135"/>
      <c r="W164" s="137">
        <v>525000</v>
      </c>
      <c r="X164" s="167"/>
      <c r="Y164" s="135"/>
      <c r="Z164" s="138">
        <v>437889.83</v>
      </c>
      <c r="AA164" s="139"/>
      <c r="AB164" s="138">
        <v>0</v>
      </c>
      <c r="AC164" s="135"/>
      <c r="AD164" s="138">
        <f>SUM(Z164+AB164)</f>
        <v>437889.83</v>
      </c>
      <c r="AE164" s="135"/>
      <c r="AF164" s="140">
        <f>W164-AD164</f>
        <v>87110.16999999998</v>
      </c>
      <c r="AG164" s="1"/>
    </row>
    <row r="165" spans="1:33" s="23" customFormat="1" ht="15.75" customHeight="1">
      <c r="A165" s="1"/>
      <c r="B165" s="77"/>
      <c r="C165" s="78"/>
      <c r="D165" s="78"/>
      <c r="E165" s="77"/>
      <c r="F165" s="79"/>
      <c r="G165" s="80"/>
      <c r="H165" s="81"/>
      <c r="I165" s="81"/>
      <c r="J165" s="82"/>
      <c r="K165" s="112"/>
      <c r="L165" s="87"/>
      <c r="M165" s="87">
        <v>2</v>
      </c>
      <c r="N165" s="155" t="s">
        <v>6</v>
      </c>
      <c r="O165" s="64"/>
      <c r="P165" s="65" t="s">
        <v>50</v>
      </c>
      <c r="Q165" s="83"/>
      <c r="R165" s="130">
        <v>225000</v>
      </c>
      <c r="S165" s="135"/>
      <c r="T165" s="173"/>
      <c r="U165" s="128"/>
      <c r="V165" s="135"/>
      <c r="W165" s="137">
        <v>225000</v>
      </c>
      <c r="X165" s="167"/>
      <c r="Y165" s="135"/>
      <c r="Z165" s="138">
        <v>152159.14</v>
      </c>
      <c r="AA165" s="139"/>
      <c r="AB165" s="138">
        <v>0</v>
      </c>
      <c r="AC165" s="135"/>
      <c r="AD165" s="138">
        <f>SUM(Z165+AB165)</f>
        <v>152159.14</v>
      </c>
      <c r="AE165" s="135"/>
      <c r="AF165" s="140">
        <f>W165-AD165</f>
        <v>72840.85999999999</v>
      </c>
      <c r="AG165" s="1"/>
    </row>
    <row r="166" spans="1:33" ht="15.75" customHeight="1">
      <c r="A166" s="3"/>
      <c r="B166" s="58"/>
      <c r="C166" s="58"/>
      <c r="D166" s="58"/>
      <c r="E166" s="58"/>
      <c r="F166" s="72"/>
      <c r="G166" s="55"/>
      <c r="H166" s="56"/>
      <c r="I166" s="56"/>
      <c r="J166" s="57"/>
      <c r="K166" s="91"/>
      <c r="L166" s="88"/>
      <c r="M166" s="86"/>
      <c r="N166" s="157"/>
      <c r="O166" s="60"/>
      <c r="P166" s="62"/>
      <c r="Q166" s="61"/>
      <c r="R166" s="128"/>
      <c r="S166" s="129"/>
      <c r="T166" s="172"/>
      <c r="U166" s="128"/>
      <c r="V166" s="129"/>
      <c r="W166" s="131"/>
      <c r="X166" s="166"/>
      <c r="Y166" s="129"/>
      <c r="Z166" s="133"/>
      <c r="AA166" s="134"/>
      <c r="AB166" s="133"/>
      <c r="AC166" s="129"/>
      <c r="AD166" s="133"/>
      <c r="AE166" s="129"/>
      <c r="AF166" s="124"/>
      <c r="AG166" s="1"/>
    </row>
    <row r="167" spans="1:33" s="21" customFormat="1" ht="15.75" customHeight="1">
      <c r="A167" s="20"/>
      <c r="B167" s="95">
        <v>38</v>
      </c>
      <c r="C167" s="51">
        <v>4</v>
      </c>
      <c r="D167" s="52">
        <v>45</v>
      </c>
      <c r="E167" s="51">
        <v>41</v>
      </c>
      <c r="F167" s="66">
        <v>9</v>
      </c>
      <c r="G167" s="67">
        <v>4</v>
      </c>
      <c r="H167" s="68">
        <v>1</v>
      </c>
      <c r="I167" s="68"/>
      <c r="J167" s="69">
        <v>2</v>
      </c>
      <c r="K167" s="89"/>
      <c r="L167" s="90"/>
      <c r="M167" s="85"/>
      <c r="N167" s="158"/>
      <c r="O167" s="74"/>
      <c r="P167" s="53" t="s">
        <v>30</v>
      </c>
      <c r="Q167" s="75"/>
      <c r="R167" s="124"/>
      <c r="S167" s="125"/>
      <c r="T167" s="179"/>
      <c r="U167" s="124"/>
      <c r="V167" s="125"/>
      <c r="W167" s="124"/>
      <c r="X167" s="168"/>
      <c r="Y167" s="125"/>
      <c r="Z167" s="133"/>
      <c r="AA167" s="134"/>
      <c r="AB167" s="133"/>
      <c r="AC167" s="125"/>
      <c r="AD167" s="133"/>
      <c r="AE167" s="125"/>
      <c r="AF167" s="124"/>
      <c r="AG167" s="20"/>
    </row>
    <row r="168" spans="1:33" ht="15.75" customHeight="1">
      <c r="A168" s="3"/>
      <c r="B168" s="58"/>
      <c r="C168" s="58"/>
      <c r="D168" s="59"/>
      <c r="E168" s="58"/>
      <c r="F168" s="54"/>
      <c r="G168" s="55"/>
      <c r="H168" s="56"/>
      <c r="I168" s="56"/>
      <c r="J168" s="57"/>
      <c r="K168" s="91">
        <v>3</v>
      </c>
      <c r="L168" s="88">
        <v>2</v>
      </c>
      <c r="M168" s="86"/>
      <c r="N168" s="154"/>
      <c r="O168" s="60"/>
      <c r="P168" s="76" t="s">
        <v>20</v>
      </c>
      <c r="Q168" s="61"/>
      <c r="R168" s="128">
        <f>SUM(R169:R172)</f>
        <v>20000</v>
      </c>
      <c r="S168" s="129"/>
      <c r="T168" s="172"/>
      <c r="U168" s="128">
        <f>SUM(U169:U172)</f>
        <v>5279</v>
      </c>
      <c r="V168" s="129"/>
      <c r="W168" s="131">
        <f>SUM(W169:W172)</f>
        <v>14721</v>
      </c>
      <c r="X168" s="166">
        <f>W168/R168</f>
        <v>0.73605</v>
      </c>
      <c r="Y168" s="129"/>
      <c r="Z168" s="133">
        <f>SUM(Z169:Z172)</f>
        <v>9821.34</v>
      </c>
      <c r="AA168" s="134"/>
      <c r="AB168" s="133">
        <f>SUM(AB169:AB172)</f>
        <v>0</v>
      </c>
      <c r="AC168" s="129"/>
      <c r="AD168" s="133">
        <f>SUM(AD169:AD172)</f>
        <v>9821.34</v>
      </c>
      <c r="AE168" s="129"/>
      <c r="AF168" s="124">
        <f>SUM(AF169:AF172)</f>
        <v>4899.66</v>
      </c>
      <c r="AG168" s="1"/>
    </row>
    <row r="169" spans="1:33" s="23" customFormat="1" ht="15.75" customHeight="1">
      <c r="A169" s="1"/>
      <c r="B169" s="77"/>
      <c r="C169" s="78"/>
      <c r="D169" s="78"/>
      <c r="E169" s="77"/>
      <c r="F169" s="79"/>
      <c r="G169" s="80"/>
      <c r="H169" s="81"/>
      <c r="I169" s="81"/>
      <c r="J169" s="82"/>
      <c r="K169" s="112"/>
      <c r="L169" s="87"/>
      <c r="M169" s="87">
        <v>1</v>
      </c>
      <c r="N169" s="155" t="s">
        <v>6</v>
      </c>
      <c r="O169" s="64"/>
      <c r="P169" s="63" t="s">
        <v>45</v>
      </c>
      <c r="Q169" s="83"/>
      <c r="R169" s="130">
        <v>2500</v>
      </c>
      <c r="S169" s="135"/>
      <c r="T169" s="173" t="s">
        <v>118</v>
      </c>
      <c r="U169" s="130">
        <v>100</v>
      </c>
      <c r="V169" s="135"/>
      <c r="W169" s="137">
        <v>2400</v>
      </c>
      <c r="X169" s="167"/>
      <c r="Y169" s="135"/>
      <c r="Z169" s="138">
        <v>7555.01</v>
      </c>
      <c r="AA169" s="139"/>
      <c r="AB169" s="138">
        <v>0</v>
      </c>
      <c r="AC169" s="135"/>
      <c r="AD169" s="138">
        <f>SUM(Z169+AB169)</f>
        <v>7555.01</v>
      </c>
      <c r="AE169" s="135"/>
      <c r="AF169" s="140">
        <f>W169-AD169</f>
        <v>-5155.01</v>
      </c>
      <c r="AG169" s="1"/>
    </row>
    <row r="170" spans="1:33" s="23" customFormat="1" ht="15.75" customHeight="1">
      <c r="A170" s="1"/>
      <c r="B170" s="77"/>
      <c r="C170" s="78"/>
      <c r="D170" s="78"/>
      <c r="E170" s="77"/>
      <c r="F170" s="79"/>
      <c r="G170" s="80"/>
      <c r="H170" s="81"/>
      <c r="I170" s="81"/>
      <c r="J170" s="82"/>
      <c r="K170" s="112"/>
      <c r="L170" s="87"/>
      <c r="M170" s="87">
        <v>2</v>
      </c>
      <c r="N170" s="155" t="s">
        <v>7</v>
      </c>
      <c r="O170" s="64"/>
      <c r="P170" s="63" t="s">
        <v>46</v>
      </c>
      <c r="Q170" s="83"/>
      <c r="R170" s="130">
        <v>2000</v>
      </c>
      <c r="S170" s="135"/>
      <c r="T170" s="173"/>
      <c r="U170" s="130"/>
      <c r="V170" s="135"/>
      <c r="W170" s="137">
        <v>2000</v>
      </c>
      <c r="X170" s="167"/>
      <c r="Y170" s="135"/>
      <c r="Z170" s="138">
        <v>1997.84</v>
      </c>
      <c r="AA170" s="139"/>
      <c r="AB170" s="138">
        <v>0</v>
      </c>
      <c r="AC170" s="135"/>
      <c r="AD170" s="138">
        <f>SUM(Z170+AB170)</f>
        <v>1997.84</v>
      </c>
      <c r="AE170" s="135"/>
      <c r="AF170" s="140">
        <f>W170-AD170</f>
        <v>2.160000000000082</v>
      </c>
      <c r="AG170" s="1"/>
    </row>
    <row r="171" spans="1:33" s="23" customFormat="1" ht="15.75" customHeight="1">
      <c r="A171" s="1"/>
      <c r="B171" s="77"/>
      <c r="C171" s="78"/>
      <c r="D171" s="78"/>
      <c r="E171" s="77"/>
      <c r="F171" s="79"/>
      <c r="G171" s="80"/>
      <c r="H171" s="81"/>
      <c r="I171" s="81"/>
      <c r="J171" s="82"/>
      <c r="K171" s="112"/>
      <c r="L171" s="87"/>
      <c r="M171" s="87">
        <v>5</v>
      </c>
      <c r="N171" s="155" t="s">
        <v>6</v>
      </c>
      <c r="O171" s="64"/>
      <c r="P171" s="63" t="s">
        <v>55</v>
      </c>
      <c r="Q171" s="83"/>
      <c r="R171" s="130">
        <v>500</v>
      </c>
      <c r="S171" s="135"/>
      <c r="T171" s="173"/>
      <c r="U171" s="130"/>
      <c r="V171" s="135"/>
      <c r="W171" s="137">
        <v>500</v>
      </c>
      <c r="X171" s="167"/>
      <c r="Y171" s="135"/>
      <c r="Z171" s="138">
        <v>268.49</v>
      </c>
      <c r="AA171" s="139"/>
      <c r="AB171" s="138">
        <v>0</v>
      </c>
      <c r="AC171" s="135"/>
      <c r="AD171" s="138">
        <f>SUM(Z171+AB171)</f>
        <v>268.49</v>
      </c>
      <c r="AE171" s="135"/>
      <c r="AF171" s="140">
        <f>W171-AD171</f>
        <v>231.51</v>
      </c>
      <c r="AG171" s="1"/>
    </row>
    <row r="172" spans="1:33" s="23" customFormat="1" ht="15.75" customHeight="1">
      <c r="A172" s="1"/>
      <c r="B172" s="77"/>
      <c r="C172" s="78"/>
      <c r="D172" s="78"/>
      <c r="E172" s="77"/>
      <c r="F172" s="79"/>
      <c r="G172" s="80"/>
      <c r="H172" s="81"/>
      <c r="I172" s="81"/>
      <c r="J172" s="82"/>
      <c r="K172" s="112"/>
      <c r="L172" s="87"/>
      <c r="M172" s="87">
        <v>6</v>
      </c>
      <c r="N172" s="155" t="s">
        <v>6</v>
      </c>
      <c r="O172" s="64"/>
      <c r="P172" s="63" t="s">
        <v>57</v>
      </c>
      <c r="Q172" s="83"/>
      <c r="R172" s="130">
        <v>15000</v>
      </c>
      <c r="S172" s="135"/>
      <c r="T172" s="173" t="s">
        <v>118</v>
      </c>
      <c r="U172" s="130">
        <v>5179</v>
      </c>
      <c r="V172" s="135"/>
      <c r="W172" s="137">
        <f>15000-U172</f>
        <v>9821</v>
      </c>
      <c r="X172" s="167"/>
      <c r="Y172" s="135"/>
      <c r="Z172" s="138">
        <v>0</v>
      </c>
      <c r="AA172" s="139"/>
      <c r="AB172" s="138">
        <v>0</v>
      </c>
      <c r="AC172" s="135"/>
      <c r="AD172" s="138">
        <f>SUM(Z172+AB172)</f>
        <v>0</v>
      </c>
      <c r="AE172" s="135"/>
      <c r="AF172" s="140">
        <f>W172-AD172</f>
        <v>9821</v>
      </c>
      <c r="AG172" s="1"/>
    </row>
    <row r="173" spans="1:33" ht="15.75" customHeight="1">
      <c r="A173" s="3"/>
      <c r="B173" s="58"/>
      <c r="C173" s="58"/>
      <c r="D173" s="59"/>
      <c r="E173" s="58"/>
      <c r="F173" s="54"/>
      <c r="G173" s="55"/>
      <c r="H173" s="56"/>
      <c r="I173" s="56"/>
      <c r="J173" s="57"/>
      <c r="K173" s="92" t="s">
        <v>18</v>
      </c>
      <c r="L173" s="88">
        <v>3</v>
      </c>
      <c r="M173" s="86"/>
      <c r="N173" s="154"/>
      <c r="O173" s="60"/>
      <c r="P173" s="62" t="s">
        <v>21</v>
      </c>
      <c r="Q173" s="61"/>
      <c r="R173" s="128">
        <f>SUM(R174:R176)</f>
        <v>3000</v>
      </c>
      <c r="S173" s="129"/>
      <c r="T173" s="172" t="s">
        <v>116</v>
      </c>
      <c r="U173" s="128">
        <f>SUM(U174:U176)</f>
        <v>100</v>
      </c>
      <c r="V173" s="129"/>
      <c r="W173" s="131">
        <f>SUM(W174:W176)</f>
        <v>3100</v>
      </c>
      <c r="X173" s="166">
        <f>W173/R173</f>
        <v>1.0333333333333334</v>
      </c>
      <c r="Y173" s="129"/>
      <c r="Z173" s="133">
        <f>SUM(Z174:Z176)</f>
        <v>3078.69</v>
      </c>
      <c r="AA173" s="134"/>
      <c r="AB173" s="133">
        <f>SUM(AB174:AB176)</f>
        <v>0</v>
      </c>
      <c r="AC173" s="129"/>
      <c r="AD173" s="133">
        <f>SUM(AD174:AD176)</f>
        <v>3078.69</v>
      </c>
      <c r="AE173" s="129"/>
      <c r="AF173" s="124">
        <f>SUM(AF174:AF176)</f>
        <v>21.309999999999945</v>
      </c>
      <c r="AG173" s="1"/>
    </row>
    <row r="174" spans="1:33" s="23" customFormat="1" ht="15.75" customHeight="1">
      <c r="A174" s="1"/>
      <c r="B174" s="77"/>
      <c r="C174" s="78"/>
      <c r="D174" s="78"/>
      <c r="E174" s="77"/>
      <c r="F174" s="79"/>
      <c r="G174" s="80"/>
      <c r="H174" s="81"/>
      <c r="I174" s="81"/>
      <c r="J174" s="82"/>
      <c r="K174" s="113"/>
      <c r="L174" s="114"/>
      <c r="M174" s="87">
        <v>1</v>
      </c>
      <c r="N174" s="155" t="s">
        <v>6</v>
      </c>
      <c r="O174" s="64"/>
      <c r="P174" s="65" t="s">
        <v>51</v>
      </c>
      <c r="Q174" s="83"/>
      <c r="R174" s="130">
        <v>1000</v>
      </c>
      <c r="S174" s="135"/>
      <c r="T174" s="198" t="s">
        <v>116</v>
      </c>
      <c r="U174" s="199">
        <v>100</v>
      </c>
      <c r="V174" s="135"/>
      <c r="W174" s="137">
        <v>1100</v>
      </c>
      <c r="X174" s="167"/>
      <c r="Y174" s="135"/>
      <c r="Z174" s="138">
        <v>2097</v>
      </c>
      <c r="AA174" s="139"/>
      <c r="AB174" s="138">
        <v>0</v>
      </c>
      <c r="AC174" s="135"/>
      <c r="AD174" s="138">
        <f>SUM(Z174+AB174)</f>
        <v>2097</v>
      </c>
      <c r="AE174" s="135"/>
      <c r="AF174" s="140">
        <f>W174-AD174</f>
        <v>-997</v>
      </c>
      <c r="AG174" s="1"/>
    </row>
    <row r="175" spans="1:33" s="23" customFormat="1" ht="15.75" customHeight="1">
      <c r="A175" s="1"/>
      <c r="B175" s="77"/>
      <c r="C175" s="78"/>
      <c r="D175" s="78"/>
      <c r="E175" s="77"/>
      <c r="F175" s="79"/>
      <c r="G175" s="80"/>
      <c r="H175" s="81"/>
      <c r="I175" s="81"/>
      <c r="J175" s="82"/>
      <c r="K175" s="113"/>
      <c r="L175" s="114"/>
      <c r="M175" s="87">
        <v>2</v>
      </c>
      <c r="N175" s="155" t="s">
        <v>6</v>
      </c>
      <c r="O175" s="64"/>
      <c r="P175" s="65" t="s">
        <v>47</v>
      </c>
      <c r="Q175" s="83"/>
      <c r="R175" s="130">
        <v>1000</v>
      </c>
      <c r="S175" s="135"/>
      <c r="T175" s="198"/>
      <c r="U175" s="199"/>
      <c r="V175" s="135"/>
      <c r="W175" s="137">
        <v>1000</v>
      </c>
      <c r="X175" s="167"/>
      <c r="Y175" s="135"/>
      <c r="Z175" s="138">
        <v>0</v>
      </c>
      <c r="AA175" s="139"/>
      <c r="AB175" s="138">
        <v>0</v>
      </c>
      <c r="AC175" s="135"/>
      <c r="AD175" s="138">
        <f>SUM(Z175+AB175)</f>
        <v>0</v>
      </c>
      <c r="AE175" s="135"/>
      <c r="AF175" s="140">
        <f>W175-AD175</f>
        <v>1000</v>
      </c>
      <c r="AG175" s="1"/>
    </row>
    <row r="176" spans="1:33" s="23" customFormat="1" ht="15.75" customHeight="1">
      <c r="A176" s="1"/>
      <c r="B176" s="77"/>
      <c r="C176" s="78"/>
      <c r="D176" s="78"/>
      <c r="E176" s="77"/>
      <c r="F176" s="79"/>
      <c r="G176" s="80"/>
      <c r="H176" s="81"/>
      <c r="I176" s="81"/>
      <c r="J176" s="82"/>
      <c r="K176" s="113"/>
      <c r="L176" s="114"/>
      <c r="M176" s="87">
        <v>3</v>
      </c>
      <c r="N176" s="155" t="s">
        <v>6</v>
      </c>
      <c r="O176" s="64"/>
      <c r="P176" s="65" t="s">
        <v>52</v>
      </c>
      <c r="Q176" s="83"/>
      <c r="R176" s="130">
        <v>1000</v>
      </c>
      <c r="S176" s="135"/>
      <c r="T176" s="198"/>
      <c r="U176" s="199"/>
      <c r="V176" s="135"/>
      <c r="W176" s="137">
        <v>1000</v>
      </c>
      <c r="X176" s="167"/>
      <c r="Y176" s="135"/>
      <c r="Z176" s="138">
        <v>981.69</v>
      </c>
      <c r="AA176" s="139"/>
      <c r="AB176" s="138">
        <v>0</v>
      </c>
      <c r="AC176" s="135"/>
      <c r="AD176" s="138">
        <f>SUM(Z176+AB176)</f>
        <v>981.69</v>
      </c>
      <c r="AE176" s="135"/>
      <c r="AF176" s="140">
        <f>W176-AD176</f>
        <v>18.309999999999945</v>
      </c>
      <c r="AG176" s="1"/>
    </row>
    <row r="177" spans="1:33" s="22" customFormat="1" ht="15.75" customHeight="1">
      <c r="A177" s="3"/>
      <c r="B177" s="58"/>
      <c r="C177" s="59"/>
      <c r="D177" s="58"/>
      <c r="E177" s="58"/>
      <c r="F177" s="72"/>
      <c r="G177" s="55"/>
      <c r="H177" s="56"/>
      <c r="I177" s="56"/>
      <c r="J177" s="57"/>
      <c r="K177" s="94">
        <v>3</v>
      </c>
      <c r="L177" s="93">
        <v>5</v>
      </c>
      <c r="M177" s="88"/>
      <c r="N177" s="156"/>
      <c r="O177" s="60"/>
      <c r="P177" s="62" t="s">
        <v>22</v>
      </c>
      <c r="Q177" s="61"/>
      <c r="R177" s="128">
        <f>SUM(R178:R178)</f>
        <v>5000</v>
      </c>
      <c r="S177" s="129"/>
      <c r="T177" s="172"/>
      <c r="U177" s="128"/>
      <c r="V177" s="129"/>
      <c r="W177" s="131">
        <f>SUM(W178:W178)</f>
        <v>5000</v>
      </c>
      <c r="X177" s="166">
        <f>W177/R177</f>
        <v>1</v>
      </c>
      <c r="Y177" s="129"/>
      <c r="Z177" s="133">
        <f>SUM(Z178:Z178)</f>
        <v>1414.9</v>
      </c>
      <c r="AA177" s="134"/>
      <c r="AB177" s="133">
        <f>SUM(AB178:AB178)</f>
        <v>0</v>
      </c>
      <c r="AC177" s="129"/>
      <c r="AD177" s="133">
        <f>SUM(AD178:AD178)</f>
        <v>1414.9</v>
      </c>
      <c r="AE177" s="129"/>
      <c r="AF177" s="143">
        <f>SUM(AF178:AF178)</f>
        <v>3585.1</v>
      </c>
      <c r="AG177" s="3"/>
    </row>
    <row r="178" spans="1:33" s="23" customFormat="1" ht="15.75" customHeight="1">
      <c r="A178" s="1"/>
      <c r="B178" s="77"/>
      <c r="C178" s="78"/>
      <c r="D178" s="78"/>
      <c r="E178" s="77"/>
      <c r="F178" s="79"/>
      <c r="G178" s="80"/>
      <c r="H178" s="81"/>
      <c r="I178" s="81"/>
      <c r="J178" s="82"/>
      <c r="K178" s="115"/>
      <c r="L178" s="114"/>
      <c r="M178" s="87">
        <v>2</v>
      </c>
      <c r="N178" s="155" t="s">
        <v>7</v>
      </c>
      <c r="O178" s="64"/>
      <c r="P178" s="65" t="s">
        <v>48</v>
      </c>
      <c r="Q178" s="83"/>
      <c r="R178" s="130">
        <v>5000</v>
      </c>
      <c r="S178" s="135"/>
      <c r="T178" s="173"/>
      <c r="U178" s="128"/>
      <c r="V178" s="135"/>
      <c r="W178" s="137">
        <v>5000</v>
      </c>
      <c r="X178" s="167"/>
      <c r="Y178" s="135"/>
      <c r="Z178" s="138">
        <v>1414.9</v>
      </c>
      <c r="AA178" s="139"/>
      <c r="AB178" s="138">
        <v>0</v>
      </c>
      <c r="AC178" s="135"/>
      <c r="AD178" s="138">
        <f>SUM(Z178+AB178)</f>
        <v>1414.9</v>
      </c>
      <c r="AE178" s="135"/>
      <c r="AF178" s="140">
        <f>W178-AD178</f>
        <v>3585.1</v>
      </c>
      <c r="AG178" s="1"/>
    </row>
    <row r="179" spans="1:33" s="22" customFormat="1" ht="15.75" customHeight="1">
      <c r="A179" s="3"/>
      <c r="B179" s="58"/>
      <c r="C179" s="59"/>
      <c r="D179" s="58"/>
      <c r="E179" s="58"/>
      <c r="F179" s="72"/>
      <c r="G179" s="55"/>
      <c r="H179" s="56"/>
      <c r="I179" s="56"/>
      <c r="J179" s="57"/>
      <c r="K179" s="92">
        <v>3</v>
      </c>
      <c r="L179" s="88">
        <v>7</v>
      </c>
      <c r="M179" s="88"/>
      <c r="N179" s="156"/>
      <c r="O179" s="60"/>
      <c r="P179" s="62" t="s">
        <v>24</v>
      </c>
      <c r="Q179" s="61"/>
      <c r="R179" s="128">
        <f>SUM(R181+R180)</f>
        <v>3000</v>
      </c>
      <c r="S179" s="129"/>
      <c r="T179" s="172"/>
      <c r="U179" s="128"/>
      <c r="V179" s="129"/>
      <c r="W179" s="131">
        <f>SUM(W181+W180)</f>
        <v>3000</v>
      </c>
      <c r="X179" s="166">
        <f>W179/R179</f>
        <v>1</v>
      </c>
      <c r="Y179" s="129"/>
      <c r="Z179" s="133">
        <f>SUM(Z181+Z180)</f>
        <v>2981.86</v>
      </c>
      <c r="AA179" s="134"/>
      <c r="AB179" s="133">
        <f>SUM(AB181+AB180)</f>
        <v>0</v>
      </c>
      <c r="AC179" s="129"/>
      <c r="AD179" s="133">
        <f>SUM(AD181+AD180)</f>
        <v>2981.86</v>
      </c>
      <c r="AE179" s="129"/>
      <c r="AF179" s="143">
        <f>SUM(AF181+AF180)</f>
        <v>18.139999999999873</v>
      </c>
      <c r="AG179" s="3"/>
    </row>
    <row r="180" spans="1:33" s="23" customFormat="1" ht="15.75" customHeight="1">
      <c r="A180" s="1"/>
      <c r="B180" s="77"/>
      <c r="C180" s="78"/>
      <c r="D180" s="77"/>
      <c r="E180" s="77"/>
      <c r="F180" s="161"/>
      <c r="G180" s="80"/>
      <c r="H180" s="81"/>
      <c r="I180" s="81"/>
      <c r="J180" s="82"/>
      <c r="K180" s="113"/>
      <c r="L180" s="87"/>
      <c r="M180" s="87">
        <v>1</v>
      </c>
      <c r="N180" s="171">
        <v>2</v>
      </c>
      <c r="O180" s="64"/>
      <c r="P180" s="65" t="s">
        <v>69</v>
      </c>
      <c r="Q180" s="83"/>
      <c r="R180" s="130">
        <v>0</v>
      </c>
      <c r="S180" s="135"/>
      <c r="T180" s="173"/>
      <c r="U180" s="130"/>
      <c r="V180" s="135"/>
      <c r="W180" s="137">
        <f>R180*8/100</f>
        <v>0</v>
      </c>
      <c r="X180" s="167"/>
      <c r="Y180" s="135"/>
      <c r="Z180" s="138">
        <v>0</v>
      </c>
      <c r="AA180" s="139"/>
      <c r="AB180" s="138">
        <v>0</v>
      </c>
      <c r="AC180" s="135"/>
      <c r="AD180" s="138">
        <f>SUM(Z180+AB180)</f>
        <v>0</v>
      </c>
      <c r="AE180" s="135"/>
      <c r="AF180" s="140">
        <f>W180-AD180</f>
        <v>0</v>
      </c>
      <c r="AG180" s="1"/>
    </row>
    <row r="181" spans="1:33" s="23" customFormat="1" ht="15.75" customHeight="1">
      <c r="A181" s="1"/>
      <c r="B181" s="77"/>
      <c r="C181" s="78"/>
      <c r="D181" s="78"/>
      <c r="E181" s="77"/>
      <c r="F181" s="79"/>
      <c r="G181" s="80"/>
      <c r="H181" s="81"/>
      <c r="I181" s="81"/>
      <c r="J181" s="82"/>
      <c r="K181" s="113"/>
      <c r="L181" s="87"/>
      <c r="M181" s="87">
        <v>3</v>
      </c>
      <c r="N181" s="155" t="s">
        <v>7</v>
      </c>
      <c r="O181" s="64"/>
      <c r="P181" s="65" t="s">
        <v>54</v>
      </c>
      <c r="Q181" s="83"/>
      <c r="R181" s="130">
        <v>3000</v>
      </c>
      <c r="S181" s="135"/>
      <c r="T181" s="173"/>
      <c r="U181" s="128"/>
      <c r="V181" s="135"/>
      <c r="W181" s="137">
        <v>3000</v>
      </c>
      <c r="X181" s="167"/>
      <c r="Y181" s="135"/>
      <c r="Z181" s="138">
        <v>2981.86</v>
      </c>
      <c r="AA181" s="139"/>
      <c r="AB181" s="138">
        <v>0</v>
      </c>
      <c r="AC181" s="135"/>
      <c r="AD181" s="138">
        <f>SUM(Z181+AB181)</f>
        <v>2981.86</v>
      </c>
      <c r="AE181" s="135"/>
      <c r="AF181" s="140">
        <f>W181-AD181</f>
        <v>18.139999999999873</v>
      </c>
      <c r="AG181" s="1"/>
    </row>
    <row r="182" spans="1:33" s="22" customFormat="1" ht="15.75" customHeight="1">
      <c r="A182" s="3"/>
      <c r="B182" s="58"/>
      <c r="C182" s="59"/>
      <c r="D182" s="58"/>
      <c r="E182" s="58"/>
      <c r="F182" s="72"/>
      <c r="G182" s="55"/>
      <c r="H182" s="56"/>
      <c r="I182" s="56"/>
      <c r="J182" s="57"/>
      <c r="K182" s="91">
        <v>3</v>
      </c>
      <c r="L182" s="88">
        <v>9</v>
      </c>
      <c r="M182" s="88"/>
      <c r="N182" s="159"/>
      <c r="O182" s="60"/>
      <c r="P182" s="62" t="s">
        <v>23</v>
      </c>
      <c r="Q182" s="61"/>
      <c r="R182" s="128">
        <f>SUM(R183:R184)</f>
        <v>35000</v>
      </c>
      <c r="S182" s="129"/>
      <c r="T182" s="172"/>
      <c r="U182" s="128"/>
      <c r="V182" s="129"/>
      <c r="W182" s="131">
        <f>SUM(W183:W184)</f>
        <v>35000</v>
      </c>
      <c r="X182" s="166">
        <f>W182/R182</f>
        <v>1</v>
      </c>
      <c r="Y182" s="129"/>
      <c r="Z182" s="133">
        <f>SUM(Z183:Z184)</f>
        <v>11378.58</v>
      </c>
      <c r="AA182" s="134"/>
      <c r="AB182" s="133">
        <f>SUM(AB183:AB184)</f>
        <v>0</v>
      </c>
      <c r="AC182" s="129"/>
      <c r="AD182" s="133">
        <f>SUM(AD183:AD184)</f>
        <v>11378.58</v>
      </c>
      <c r="AE182" s="129"/>
      <c r="AF182" s="143">
        <f>SUM(AF183:AF184)</f>
        <v>23621.42</v>
      </c>
      <c r="AG182" s="3"/>
    </row>
    <row r="183" spans="1:33" s="23" customFormat="1" ht="15.75" customHeight="1">
      <c r="A183" s="1"/>
      <c r="B183" s="77"/>
      <c r="C183" s="78"/>
      <c r="D183" s="78"/>
      <c r="E183" s="77"/>
      <c r="F183" s="79"/>
      <c r="G183" s="80"/>
      <c r="H183" s="81"/>
      <c r="I183" s="81"/>
      <c r="J183" s="82"/>
      <c r="K183" s="112"/>
      <c r="L183" s="87"/>
      <c r="M183" s="87">
        <v>1</v>
      </c>
      <c r="N183" s="155" t="s">
        <v>6</v>
      </c>
      <c r="O183" s="64"/>
      <c r="P183" s="65" t="s">
        <v>49</v>
      </c>
      <c r="Q183" s="83"/>
      <c r="R183" s="130">
        <v>25000</v>
      </c>
      <c r="S183" s="135"/>
      <c r="T183" s="173"/>
      <c r="U183" s="128"/>
      <c r="V183" s="135"/>
      <c r="W183" s="137">
        <v>25000</v>
      </c>
      <c r="X183" s="167"/>
      <c r="Y183" s="135"/>
      <c r="Z183" s="138">
        <v>8296.52</v>
      </c>
      <c r="AA183" s="139"/>
      <c r="AB183" s="138">
        <v>0</v>
      </c>
      <c r="AC183" s="135"/>
      <c r="AD183" s="138">
        <f>SUM(Z183+AB183)</f>
        <v>8296.52</v>
      </c>
      <c r="AE183" s="135"/>
      <c r="AF183" s="140">
        <f>W183-AD183</f>
        <v>16703.48</v>
      </c>
      <c r="AG183" s="1"/>
    </row>
    <row r="184" spans="1:33" s="23" customFormat="1" ht="15.75" customHeight="1">
      <c r="A184" s="1"/>
      <c r="B184" s="77"/>
      <c r="C184" s="78"/>
      <c r="D184" s="78"/>
      <c r="E184" s="77"/>
      <c r="F184" s="79"/>
      <c r="G184" s="80"/>
      <c r="H184" s="81"/>
      <c r="I184" s="81"/>
      <c r="J184" s="82"/>
      <c r="K184" s="112"/>
      <c r="L184" s="87"/>
      <c r="M184" s="87">
        <v>2</v>
      </c>
      <c r="N184" s="155" t="s">
        <v>6</v>
      </c>
      <c r="O184" s="64"/>
      <c r="P184" s="65" t="s">
        <v>50</v>
      </c>
      <c r="Q184" s="83"/>
      <c r="R184" s="130">
        <v>10000</v>
      </c>
      <c r="S184" s="135"/>
      <c r="T184" s="173"/>
      <c r="U184" s="128"/>
      <c r="V184" s="135"/>
      <c r="W184" s="137">
        <v>10000</v>
      </c>
      <c r="X184" s="167"/>
      <c r="Y184" s="135"/>
      <c r="Z184" s="138">
        <v>3082.06</v>
      </c>
      <c r="AA184" s="139"/>
      <c r="AB184" s="138">
        <v>0</v>
      </c>
      <c r="AC184" s="135"/>
      <c r="AD184" s="138">
        <f>SUM(Z184+AB184)</f>
        <v>3082.06</v>
      </c>
      <c r="AE184" s="135"/>
      <c r="AF184" s="140">
        <f>W184-AD184</f>
        <v>6917.9400000000005</v>
      </c>
      <c r="AG184" s="1"/>
    </row>
    <row r="185" spans="1:33" s="23" customFormat="1" ht="15.75" customHeight="1">
      <c r="A185" s="1"/>
      <c r="B185" s="77"/>
      <c r="C185" s="78"/>
      <c r="D185" s="78"/>
      <c r="E185" s="77"/>
      <c r="F185" s="79"/>
      <c r="G185" s="80"/>
      <c r="H185" s="81"/>
      <c r="I185" s="81"/>
      <c r="J185" s="82"/>
      <c r="K185" s="112"/>
      <c r="L185" s="87"/>
      <c r="M185" s="87"/>
      <c r="N185" s="155"/>
      <c r="O185" s="64"/>
      <c r="P185" s="65"/>
      <c r="Q185" s="83"/>
      <c r="R185" s="130"/>
      <c r="S185" s="135"/>
      <c r="T185" s="173"/>
      <c r="U185" s="128"/>
      <c r="V185" s="135"/>
      <c r="W185" s="137"/>
      <c r="X185" s="167"/>
      <c r="Y185" s="135"/>
      <c r="Z185" s="138"/>
      <c r="AA185" s="139"/>
      <c r="AB185" s="138"/>
      <c r="AC185" s="135"/>
      <c r="AD185" s="138"/>
      <c r="AE185" s="135"/>
      <c r="AF185" s="126"/>
      <c r="AG185" s="1"/>
    </row>
    <row r="186" spans="1:33" s="21" customFormat="1" ht="15.75" customHeight="1">
      <c r="A186" s="20"/>
      <c r="B186" s="95">
        <v>38</v>
      </c>
      <c r="C186" s="51">
        <v>4</v>
      </c>
      <c r="D186" s="52">
        <v>46</v>
      </c>
      <c r="E186" s="51">
        <v>42</v>
      </c>
      <c r="F186" s="66">
        <v>9</v>
      </c>
      <c r="G186" s="67">
        <v>4</v>
      </c>
      <c r="H186" s="68">
        <v>1</v>
      </c>
      <c r="I186" s="68"/>
      <c r="J186" s="69">
        <v>2</v>
      </c>
      <c r="K186" s="89"/>
      <c r="L186" s="90"/>
      <c r="M186" s="85"/>
      <c r="N186" s="158"/>
      <c r="O186" s="74"/>
      <c r="P186" s="53" t="s">
        <v>67</v>
      </c>
      <c r="Q186" s="75"/>
      <c r="R186" s="124"/>
      <c r="S186" s="125"/>
      <c r="T186" s="179"/>
      <c r="U186" s="124"/>
      <c r="V186" s="125"/>
      <c r="W186" s="124"/>
      <c r="X186" s="168"/>
      <c r="Y186" s="125"/>
      <c r="Z186" s="133"/>
      <c r="AA186" s="134"/>
      <c r="AB186" s="133"/>
      <c r="AC186" s="125"/>
      <c r="AD186" s="133"/>
      <c r="AE186" s="125"/>
      <c r="AF186" s="124"/>
      <c r="AG186" s="20"/>
    </row>
    <row r="187" spans="1:33" ht="15.75" customHeight="1">
      <c r="A187" s="3"/>
      <c r="B187" s="58"/>
      <c r="C187" s="58"/>
      <c r="D187" s="59"/>
      <c r="E187" s="58"/>
      <c r="F187" s="54"/>
      <c r="G187" s="55"/>
      <c r="H187" s="56"/>
      <c r="I187" s="56"/>
      <c r="J187" s="57"/>
      <c r="K187" s="91">
        <v>3</v>
      </c>
      <c r="L187" s="88">
        <v>2</v>
      </c>
      <c r="M187" s="86"/>
      <c r="N187" s="157"/>
      <c r="O187" s="73"/>
      <c r="P187" s="62" t="s">
        <v>96</v>
      </c>
      <c r="Q187" s="61"/>
      <c r="R187" s="128">
        <f>SUM(R188)</f>
        <v>500</v>
      </c>
      <c r="S187" s="129"/>
      <c r="T187" s="172"/>
      <c r="U187" s="128"/>
      <c r="V187" s="129"/>
      <c r="W187" s="131">
        <f>SUM(W188)</f>
        <v>500</v>
      </c>
      <c r="X187" s="166">
        <f>W187/R187</f>
        <v>1</v>
      </c>
      <c r="Y187" s="129"/>
      <c r="Z187" s="133">
        <f>SUM(Z188)</f>
        <v>86.83</v>
      </c>
      <c r="AA187" s="134"/>
      <c r="AB187" s="133">
        <f>SUM(AB188)</f>
        <v>0</v>
      </c>
      <c r="AC187" s="129"/>
      <c r="AD187" s="133">
        <f>SUM(AD188)</f>
        <v>86.83</v>
      </c>
      <c r="AE187" s="129"/>
      <c r="AF187" s="124">
        <f>SUM(AF188)</f>
        <v>413.17</v>
      </c>
      <c r="AG187" s="1"/>
    </row>
    <row r="188" spans="1:33" s="23" customFormat="1" ht="15.75" customHeight="1">
      <c r="A188" s="1"/>
      <c r="B188" s="77"/>
      <c r="C188" s="78"/>
      <c r="D188" s="78"/>
      <c r="E188" s="77"/>
      <c r="F188" s="79"/>
      <c r="G188" s="80"/>
      <c r="H188" s="81"/>
      <c r="I188" s="81"/>
      <c r="J188" s="82"/>
      <c r="K188" s="112"/>
      <c r="L188" s="87"/>
      <c r="M188" s="87">
        <v>5</v>
      </c>
      <c r="N188" s="155" t="s">
        <v>6</v>
      </c>
      <c r="O188" s="64"/>
      <c r="P188" s="65" t="s">
        <v>95</v>
      </c>
      <c r="Q188" s="83"/>
      <c r="R188" s="130">
        <v>500</v>
      </c>
      <c r="S188" s="135"/>
      <c r="T188" s="173"/>
      <c r="U188" s="128"/>
      <c r="V188" s="135"/>
      <c r="W188" s="137">
        <v>500</v>
      </c>
      <c r="X188" s="167"/>
      <c r="Y188" s="135"/>
      <c r="Z188" s="138">
        <v>86.83</v>
      </c>
      <c r="AA188" s="139"/>
      <c r="AB188" s="138">
        <v>0</v>
      </c>
      <c r="AC188" s="135"/>
      <c r="AD188" s="138">
        <f>SUM(Z188+AB188)</f>
        <v>86.83</v>
      </c>
      <c r="AE188" s="135"/>
      <c r="AF188" s="140">
        <f>W188-AD188</f>
        <v>413.17</v>
      </c>
      <c r="AG188" s="1"/>
    </row>
    <row r="189" spans="1:33" ht="15.75" customHeight="1">
      <c r="A189" s="3"/>
      <c r="B189" s="58"/>
      <c r="C189" s="58"/>
      <c r="D189" s="59"/>
      <c r="E189" s="58"/>
      <c r="F189" s="54"/>
      <c r="G189" s="55"/>
      <c r="H189" s="56"/>
      <c r="I189" s="56"/>
      <c r="J189" s="57"/>
      <c r="K189" s="91">
        <v>3</v>
      </c>
      <c r="L189" s="88">
        <v>9</v>
      </c>
      <c r="M189" s="86"/>
      <c r="N189" s="157"/>
      <c r="O189" s="73"/>
      <c r="P189" s="62" t="s">
        <v>23</v>
      </c>
      <c r="Q189" s="61"/>
      <c r="R189" s="128">
        <f>SUM(R190:R191)</f>
        <v>10000</v>
      </c>
      <c r="S189" s="129"/>
      <c r="T189" s="172"/>
      <c r="U189" s="128">
        <f>SUM(U190:U191)</f>
        <v>500</v>
      </c>
      <c r="V189" s="129"/>
      <c r="W189" s="131">
        <f>SUM(W190:W191)</f>
        <v>10500</v>
      </c>
      <c r="X189" s="166">
        <f>W189/R189</f>
        <v>1.05</v>
      </c>
      <c r="Y189" s="129"/>
      <c r="Z189" s="133">
        <f>SUM(Z190:Z191)</f>
        <v>9288.45</v>
      </c>
      <c r="AA189" s="134"/>
      <c r="AB189" s="133">
        <f>SUM(AB190:AB191)</f>
        <v>0</v>
      </c>
      <c r="AC189" s="129"/>
      <c r="AD189" s="133">
        <f>SUM(AD190:AD191)</f>
        <v>9288.45</v>
      </c>
      <c r="AE189" s="129"/>
      <c r="AF189" s="124">
        <f>SUM(AF190:AF191)</f>
        <v>1211.5500000000002</v>
      </c>
      <c r="AG189" s="1"/>
    </row>
    <row r="190" spans="1:33" s="23" customFormat="1" ht="15.75" customHeight="1">
      <c r="A190" s="1"/>
      <c r="B190" s="77"/>
      <c r="C190" s="78"/>
      <c r="D190" s="78"/>
      <c r="E190" s="77"/>
      <c r="F190" s="79"/>
      <c r="G190" s="80"/>
      <c r="H190" s="81"/>
      <c r="I190" s="81"/>
      <c r="J190" s="82"/>
      <c r="K190" s="112"/>
      <c r="L190" s="87"/>
      <c r="M190" s="87">
        <v>1</v>
      </c>
      <c r="N190" s="155" t="s">
        <v>6</v>
      </c>
      <c r="O190" s="64"/>
      <c r="P190" s="65" t="s">
        <v>49</v>
      </c>
      <c r="Q190" s="83"/>
      <c r="R190" s="130">
        <v>7000</v>
      </c>
      <c r="S190" s="135"/>
      <c r="T190" s="173" t="s">
        <v>116</v>
      </c>
      <c r="U190" s="130">
        <v>500</v>
      </c>
      <c r="V190" s="135"/>
      <c r="W190" s="137">
        <v>7500</v>
      </c>
      <c r="X190" s="167"/>
      <c r="Y190" s="135"/>
      <c r="Z190" s="138">
        <v>6579.37</v>
      </c>
      <c r="AA190" s="139"/>
      <c r="AB190" s="138">
        <v>0</v>
      </c>
      <c r="AC190" s="135"/>
      <c r="AD190" s="138">
        <f>SUM(Z190+AB190)</f>
        <v>6579.37</v>
      </c>
      <c r="AE190" s="135"/>
      <c r="AF190" s="140">
        <f>W190-AD190</f>
        <v>920.6300000000001</v>
      </c>
      <c r="AG190" s="1"/>
    </row>
    <row r="191" spans="1:33" s="23" customFormat="1" ht="15.75" customHeight="1">
      <c r="A191" s="1"/>
      <c r="B191" s="77"/>
      <c r="C191" s="78"/>
      <c r="D191" s="78"/>
      <c r="E191" s="77"/>
      <c r="F191" s="79"/>
      <c r="G191" s="80"/>
      <c r="H191" s="81"/>
      <c r="I191" s="81"/>
      <c r="J191" s="82"/>
      <c r="K191" s="112"/>
      <c r="L191" s="87"/>
      <c r="M191" s="87">
        <v>2</v>
      </c>
      <c r="N191" s="155" t="s">
        <v>6</v>
      </c>
      <c r="O191" s="64"/>
      <c r="P191" s="65" t="s">
        <v>50</v>
      </c>
      <c r="Q191" s="83"/>
      <c r="R191" s="130">
        <v>3000</v>
      </c>
      <c r="S191" s="135"/>
      <c r="T191" s="173"/>
      <c r="U191" s="128"/>
      <c r="V191" s="135"/>
      <c r="W191" s="137">
        <v>3000</v>
      </c>
      <c r="X191" s="167"/>
      <c r="Y191" s="135"/>
      <c r="Z191" s="138">
        <v>2709.08</v>
      </c>
      <c r="AA191" s="139"/>
      <c r="AB191" s="138">
        <v>0</v>
      </c>
      <c r="AC191" s="135"/>
      <c r="AD191" s="138">
        <f>SUM(Z191+AB191)</f>
        <v>2709.08</v>
      </c>
      <c r="AE191" s="135"/>
      <c r="AF191" s="140">
        <f>W191-AD191</f>
        <v>290.9200000000001</v>
      </c>
      <c r="AG191" s="1"/>
    </row>
    <row r="192" spans="1:33" s="23" customFormat="1" ht="15.75" customHeight="1">
      <c r="A192" s="1"/>
      <c r="B192" s="77"/>
      <c r="C192" s="78"/>
      <c r="D192" s="78"/>
      <c r="E192" s="77"/>
      <c r="F192" s="79"/>
      <c r="G192" s="80"/>
      <c r="H192" s="81"/>
      <c r="I192" s="81"/>
      <c r="J192" s="82"/>
      <c r="K192" s="112"/>
      <c r="L192" s="87"/>
      <c r="M192" s="87"/>
      <c r="N192" s="155"/>
      <c r="O192" s="64"/>
      <c r="P192" s="65"/>
      <c r="Q192" s="83"/>
      <c r="R192" s="130"/>
      <c r="S192" s="135"/>
      <c r="T192" s="173"/>
      <c r="U192" s="128"/>
      <c r="V192" s="135"/>
      <c r="W192" s="137"/>
      <c r="X192" s="167"/>
      <c r="Y192" s="135"/>
      <c r="Z192" s="138"/>
      <c r="AA192" s="139"/>
      <c r="AB192" s="138"/>
      <c r="AC192" s="135"/>
      <c r="AD192" s="138"/>
      <c r="AE192" s="135"/>
      <c r="AF192" s="126"/>
      <c r="AG192" s="1"/>
    </row>
    <row r="193" spans="1:33" s="23" customFormat="1" ht="15.75" customHeight="1">
      <c r="A193" s="1"/>
      <c r="B193" s="95">
        <v>38</v>
      </c>
      <c r="C193" s="51">
        <v>4</v>
      </c>
      <c r="D193" s="52">
        <v>46</v>
      </c>
      <c r="E193" s="51">
        <v>44</v>
      </c>
      <c r="F193" s="66">
        <v>9</v>
      </c>
      <c r="G193" s="67">
        <v>4</v>
      </c>
      <c r="H193" s="68">
        <v>1</v>
      </c>
      <c r="I193" s="68"/>
      <c r="J193" s="69">
        <v>2</v>
      </c>
      <c r="K193" s="89"/>
      <c r="L193" s="90"/>
      <c r="M193" s="85"/>
      <c r="N193" s="158"/>
      <c r="O193" s="74"/>
      <c r="P193" s="53" t="s">
        <v>83</v>
      </c>
      <c r="Q193" s="75"/>
      <c r="R193" s="124"/>
      <c r="S193" s="125"/>
      <c r="T193" s="179"/>
      <c r="U193" s="124"/>
      <c r="V193" s="125"/>
      <c r="W193" s="124"/>
      <c r="X193" s="168"/>
      <c r="Y193" s="125"/>
      <c r="Z193" s="133"/>
      <c r="AA193" s="134"/>
      <c r="AB193" s="133"/>
      <c r="AC193" s="125"/>
      <c r="AD193" s="133"/>
      <c r="AE193" s="125"/>
      <c r="AF193" s="124"/>
      <c r="AG193" s="1"/>
    </row>
    <row r="194" spans="1:33" ht="15.75" customHeight="1">
      <c r="A194" s="3"/>
      <c r="B194" s="58"/>
      <c r="C194" s="58"/>
      <c r="D194" s="59"/>
      <c r="E194" s="58"/>
      <c r="F194" s="54"/>
      <c r="G194" s="55"/>
      <c r="H194" s="56"/>
      <c r="I194" s="56"/>
      <c r="J194" s="57"/>
      <c r="K194" s="91">
        <v>3</v>
      </c>
      <c r="L194" s="88">
        <v>2</v>
      </c>
      <c r="M194" s="86"/>
      <c r="N194" s="154"/>
      <c r="O194" s="60"/>
      <c r="P194" s="76" t="s">
        <v>20</v>
      </c>
      <c r="Q194" s="61"/>
      <c r="R194" s="128">
        <f>SUM(R195:R202)</f>
        <v>81000</v>
      </c>
      <c r="S194" s="129"/>
      <c r="T194" s="172" t="s">
        <v>118</v>
      </c>
      <c r="U194" s="128">
        <f>SUM(U195:U202)</f>
        <v>18000</v>
      </c>
      <c r="V194" s="129"/>
      <c r="W194" s="131">
        <f>SUM(W195:W202)</f>
        <v>63000</v>
      </c>
      <c r="X194" s="166">
        <f>W194/R194</f>
        <v>0.7777777777777778</v>
      </c>
      <c r="Y194" s="129"/>
      <c r="Z194" s="133">
        <f>SUM(Z195:Z202)</f>
        <v>62982.56</v>
      </c>
      <c r="AA194" s="134"/>
      <c r="AB194" s="133">
        <f>SUM(AB195:AB202)</f>
        <v>0</v>
      </c>
      <c r="AC194" s="129"/>
      <c r="AD194" s="133">
        <f>SUM(AD195:AD202)</f>
        <v>62982.56</v>
      </c>
      <c r="AE194" s="129"/>
      <c r="AF194" s="124">
        <f>SUM(AF195:AF202)</f>
        <v>17.439999999996644</v>
      </c>
      <c r="AG194" s="1"/>
    </row>
    <row r="195" spans="1:33" s="23" customFormat="1" ht="15.75" customHeight="1">
      <c r="A195" s="1"/>
      <c r="B195" s="77"/>
      <c r="C195" s="78"/>
      <c r="D195" s="78"/>
      <c r="E195" s="77"/>
      <c r="F195" s="79"/>
      <c r="G195" s="80"/>
      <c r="H195" s="81"/>
      <c r="I195" s="81"/>
      <c r="J195" s="82"/>
      <c r="K195" s="112"/>
      <c r="L195" s="87"/>
      <c r="M195" s="87">
        <v>1</v>
      </c>
      <c r="N195" s="155" t="s">
        <v>6</v>
      </c>
      <c r="O195" s="64"/>
      <c r="P195" s="63" t="s">
        <v>45</v>
      </c>
      <c r="Q195" s="83"/>
      <c r="R195" s="130">
        <v>2500</v>
      </c>
      <c r="S195" s="135"/>
      <c r="T195" s="173"/>
      <c r="U195" s="128"/>
      <c r="V195" s="135"/>
      <c r="W195" s="137">
        <v>2500</v>
      </c>
      <c r="X195" s="167"/>
      <c r="Y195" s="135"/>
      <c r="Z195" s="138">
        <v>16296.9</v>
      </c>
      <c r="AA195" s="139"/>
      <c r="AB195" s="138">
        <v>0</v>
      </c>
      <c r="AC195" s="135"/>
      <c r="AD195" s="138">
        <f aca="true" t="shared" si="6" ref="AD195:AD202">SUM(Z195+AB195)</f>
        <v>16296.9</v>
      </c>
      <c r="AE195" s="135"/>
      <c r="AF195" s="140">
        <f aca="true" t="shared" si="7" ref="AF195:AF202">W195-AD195</f>
        <v>-13796.9</v>
      </c>
      <c r="AG195" s="1"/>
    </row>
    <row r="196" spans="1:33" s="23" customFormat="1" ht="15.75" customHeight="1">
      <c r="A196" s="1"/>
      <c r="B196" s="77"/>
      <c r="C196" s="78"/>
      <c r="D196" s="78"/>
      <c r="E196" s="77"/>
      <c r="F196" s="79"/>
      <c r="G196" s="80"/>
      <c r="H196" s="81"/>
      <c r="I196" s="81"/>
      <c r="J196" s="82"/>
      <c r="K196" s="112"/>
      <c r="L196" s="87"/>
      <c r="M196" s="87"/>
      <c r="N196" s="155">
        <v>2</v>
      </c>
      <c r="O196" s="64"/>
      <c r="P196" s="63" t="s">
        <v>87</v>
      </c>
      <c r="Q196" s="83"/>
      <c r="R196" s="130">
        <v>500</v>
      </c>
      <c r="S196" s="135"/>
      <c r="T196" s="173"/>
      <c r="U196" s="128"/>
      <c r="V196" s="135"/>
      <c r="W196" s="137">
        <v>500</v>
      </c>
      <c r="X196" s="167"/>
      <c r="Y196" s="135"/>
      <c r="Z196" s="138">
        <v>0</v>
      </c>
      <c r="AA196" s="139"/>
      <c r="AB196" s="138">
        <v>0</v>
      </c>
      <c r="AC196" s="135"/>
      <c r="AD196" s="138">
        <f t="shared" si="6"/>
        <v>0</v>
      </c>
      <c r="AE196" s="135"/>
      <c r="AF196" s="140">
        <f t="shared" si="7"/>
        <v>500</v>
      </c>
      <c r="AG196" s="1"/>
    </row>
    <row r="197" spans="1:33" s="23" customFormat="1" ht="15.75" customHeight="1">
      <c r="A197" s="1"/>
      <c r="B197" s="77"/>
      <c r="C197" s="78"/>
      <c r="D197" s="78"/>
      <c r="E197" s="77"/>
      <c r="F197" s="79"/>
      <c r="G197" s="80"/>
      <c r="H197" s="81"/>
      <c r="I197" s="81"/>
      <c r="J197" s="82"/>
      <c r="K197" s="112"/>
      <c r="L197" s="87"/>
      <c r="M197" s="87"/>
      <c r="N197" s="155">
        <v>5</v>
      </c>
      <c r="O197" s="64"/>
      <c r="P197" s="63" t="s">
        <v>71</v>
      </c>
      <c r="Q197" s="83"/>
      <c r="R197" s="130">
        <v>0</v>
      </c>
      <c r="S197" s="135"/>
      <c r="T197" s="173"/>
      <c r="U197" s="128"/>
      <c r="V197" s="135"/>
      <c r="W197" s="137">
        <f>R197*8/100</f>
        <v>0</v>
      </c>
      <c r="X197" s="167"/>
      <c r="Y197" s="135"/>
      <c r="Z197" s="138">
        <v>0</v>
      </c>
      <c r="AA197" s="139"/>
      <c r="AB197" s="138">
        <v>0</v>
      </c>
      <c r="AC197" s="135"/>
      <c r="AD197" s="138">
        <f t="shared" si="6"/>
        <v>0</v>
      </c>
      <c r="AE197" s="135"/>
      <c r="AF197" s="140">
        <f t="shared" si="7"/>
        <v>0</v>
      </c>
      <c r="AG197" s="1"/>
    </row>
    <row r="198" spans="1:33" s="23" customFormat="1" ht="15.75" customHeight="1">
      <c r="A198" s="1"/>
      <c r="B198" s="77"/>
      <c r="C198" s="78"/>
      <c r="D198" s="78"/>
      <c r="E198" s="77"/>
      <c r="F198" s="79"/>
      <c r="G198" s="80"/>
      <c r="H198" s="81"/>
      <c r="I198" s="81"/>
      <c r="J198" s="82"/>
      <c r="K198" s="112"/>
      <c r="L198" s="87"/>
      <c r="M198" s="87">
        <v>2</v>
      </c>
      <c r="N198" s="155">
        <v>1</v>
      </c>
      <c r="O198" s="64"/>
      <c r="P198" s="63" t="s">
        <v>72</v>
      </c>
      <c r="Q198" s="83"/>
      <c r="R198" s="130">
        <v>6000</v>
      </c>
      <c r="S198" s="135"/>
      <c r="T198" s="173"/>
      <c r="U198" s="128"/>
      <c r="V198" s="135"/>
      <c r="W198" s="137">
        <v>6000</v>
      </c>
      <c r="X198" s="167"/>
      <c r="Y198" s="135"/>
      <c r="Z198" s="138">
        <v>818.83</v>
      </c>
      <c r="AA198" s="139"/>
      <c r="AB198" s="138">
        <v>0</v>
      </c>
      <c r="AC198" s="135"/>
      <c r="AD198" s="138">
        <f t="shared" si="6"/>
        <v>818.83</v>
      </c>
      <c r="AE198" s="135"/>
      <c r="AF198" s="140">
        <f t="shared" si="7"/>
        <v>5181.17</v>
      </c>
      <c r="AG198" s="1"/>
    </row>
    <row r="199" spans="1:33" s="23" customFormat="1" ht="15.75" customHeight="1">
      <c r="A199" s="1"/>
      <c r="B199" s="77"/>
      <c r="C199" s="78"/>
      <c r="D199" s="78"/>
      <c r="E199" s="77"/>
      <c r="F199" s="79"/>
      <c r="G199" s="80"/>
      <c r="H199" s="81"/>
      <c r="I199" s="81"/>
      <c r="J199" s="82"/>
      <c r="K199" s="112"/>
      <c r="L199" s="87"/>
      <c r="M199" s="87"/>
      <c r="N199" s="155" t="s">
        <v>7</v>
      </c>
      <c r="O199" s="64"/>
      <c r="P199" s="63" t="s">
        <v>46</v>
      </c>
      <c r="Q199" s="83"/>
      <c r="R199" s="130">
        <v>2000</v>
      </c>
      <c r="S199" s="135"/>
      <c r="T199" s="173"/>
      <c r="U199" s="128"/>
      <c r="V199" s="135"/>
      <c r="W199" s="137">
        <v>2000</v>
      </c>
      <c r="X199" s="167"/>
      <c r="Y199" s="135"/>
      <c r="Z199" s="138">
        <v>2095.44</v>
      </c>
      <c r="AA199" s="139"/>
      <c r="AB199" s="138">
        <v>0</v>
      </c>
      <c r="AC199" s="135"/>
      <c r="AD199" s="138">
        <f t="shared" si="6"/>
        <v>2095.44</v>
      </c>
      <c r="AE199" s="135"/>
      <c r="AF199" s="140">
        <f t="shared" si="7"/>
        <v>-95.44000000000005</v>
      </c>
      <c r="AG199" s="1"/>
    </row>
    <row r="200" spans="1:33" s="23" customFormat="1" ht="15.75" customHeight="1">
      <c r="A200" s="1"/>
      <c r="B200" s="77"/>
      <c r="C200" s="78"/>
      <c r="D200" s="78"/>
      <c r="E200" s="77"/>
      <c r="F200" s="79"/>
      <c r="G200" s="80"/>
      <c r="H200" s="81"/>
      <c r="I200" s="81"/>
      <c r="J200" s="82"/>
      <c r="K200" s="112"/>
      <c r="L200" s="87"/>
      <c r="M200" s="87">
        <v>3</v>
      </c>
      <c r="N200" s="155">
        <v>1</v>
      </c>
      <c r="O200" s="64"/>
      <c r="P200" s="63" t="s">
        <v>73</v>
      </c>
      <c r="Q200" s="83"/>
      <c r="R200" s="130">
        <v>62000</v>
      </c>
      <c r="S200" s="135"/>
      <c r="T200" s="173" t="s">
        <v>118</v>
      </c>
      <c r="U200" s="130">
        <v>18000</v>
      </c>
      <c r="V200" s="135"/>
      <c r="W200" s="137">
        <f>62000-U200</f>
        <v>44000</v>
      </c>
      <c r="X200" s="167"/>
      <c r="Y200" s="135"/>
      <c r="Z200" s="138">
        <v>34680.23</v>
      </c>
      <c r="AA200" s="139"/>
      <c r="AB200" s="138">
        <v>0</v>
      </c>
      <c r="AC200" s="135"/>
      <c r="AD200" s="138">
        <f t="shared" si="6"/>
        <v>34680.23</v>
      </c>
      <c r="AE200" s="135"/>
      <c r="AF200" s="140">
        <f t="shared" si="7"/>
        <v>9319.769999999997</v>
      </c>
      <c r="AG200" s="1"/>
    </row>
    <row r="201" spans="1:33" s="23" customFormat="1" ht="15.75" customHeight="1">
      <c r="A201" s="1"/>
      <c r="B201" s="77"/>
      <c r="C201" s="78"/>
      <c r="D201" s="78"/>
      <c r="E201" s="77"/>
      <c r="F201" s="79"/>
      <c r="G201" s="80"/>
      <c r="H201" s="81"/>
      <c r="I201" s="81"/>
      <c r="J201" s="82"/>
      <c r="K201" s="112"/>
      <c r="L201" s="87"/>
      <c r="M201" s="87"/>
      <c r="N201" s="155">
        <v>3</v>
      </c>
      <c r="O201" s="64"/>
      <c r="P201" s="63" t="s">
        <v>74</v>
      </c>
      <c r="Q201" s="83"/>
      <c r="R201" s="130">
        <v>7000</v>
      </c>
      <c r="S201" s="135"/>
      <c r="T201" s="173"/>
      <c r="U201" s="128"/>
      <c r="V201" s="135"/>
      <c r="W201" s="137">
        <v>7000</v>
      </c>
      <c r="X201" s="167"/>
      <c r="Y201" s="135"/>
      <c r="Z201" s="138">
        <v>8092.88</v>
      </c>
      <c r="AA201" s="139"/>
      <c r="AB201" s="138">
        <v>0</v>
      </c>
      <c r="AC201" s="135"/>
      <c r="AD201" s="138">
        <f t="shared" si="6"/>
        <v>8092.88</v>
      </c>
      <c r="AE201" s="135"/>
      <c r="AF201" s="140">
        <f t="shared" si="7"/>
        <v>-1092.88</v>
      </c>
      <c r="AG201" s="1"/>
    </row>
    <row r="202" spans="1:33" s="23" customFormat="1" ht="15.75" customHeight="1">
      <c r="A202" s="1"/>
      <c r="B202" s="77"/>
      <c r="C202" s="78"/>
      <c r="D202" s="78"/>
      <c r="E202" s="77"/>
      <c r="F202" s="79"/>
      <c r="G202" s="80"/>
      <c r="H202" s="81"/>
      <c r="I202" s="81"/>
      <c r="J202" s="82"/>
      <c r="K202" s="112"/>
      <c r="L202" s="87"/>
      <c r="M202" s="87">
        <v>6</v>
      </c>
      <c r="N202" s="155">
        <v>1</v>
      </c>
      <c r="O202" s="64"/>
      <c r="P202" s="63" t="s">
        <v>102</v>
      </c>
      <c r="Q202" s="83"/>
      <c r="R202" s="130">
        <v>1000</v>
      </c>
      <c r="S202" s="135"/>
      <c r="T202" s="173"/>
      <c r="U202" s="128"/>
      <c r="V202" s="135"/>
      <c r="W202" s="137">
        <v>1000</v>
      </c>
      <c r="X202" s="167"/>
      <c r="Y202" s="135"/>
      <c r="Z202" s="138">
        <v>998.28</v>
      </c>
      <c r="AA202" s="139"/>
      <c r="AB202" s="138">
        <v>0</v>
      </c>
      <c r="AC202" s="135"/>
      <c r="AD202" s="138">
        <f t="shared" si="6"/>
        <v>998.28</v>
      </c>
      <c r="AE202" s="135"/>
      <c r="AF202" s="140">
        <f t="shared" si="7"/>
        <v>1.7200000000000273</v>
      </c>
      <c r="AG202" s="1"/>
    </row>
    <row r="203" spans="1:33" s="23" customFormat="1" ht="15.75" customHeight="1">
      <c r="A203" s="1"/>
      <c r="B203" s="58"/>
      <c r="C203" s="58"/>
      <c r="D203" s="59"/>
      <c r="E203" s="58"/>
      <c r="F203" s="54"/>
      <c r="G203" s="55"/>
      <c r="H203" s="56"/>
      <c r="I203" s="56"/>
      <c r="J203" s="57"/>
      <c r="K203" s="91">
        <v>3</v>
      </c>
      <c r="L203" s="88">
        <v>3</v>
      </c>
      <c r="M203" s="86"/>
      <c r="N203" s="157"/>
      <c r="O203" s="73"/>
      <c r="P203" s="62" t="s">
        <v>21</v>
      </c>
      <c r="Q203" s="61"/>
      <c r="R203" s="128">
        <f>SUM(R204:R205)</f>
        <v>5000</v>
      </c>
      <c r="S203" s="129"/>
      <c r="T203" s="172" t="s">
        <v>118</v>
      </c>
      <c r="U203" s="128">
        <f>SUM(U204:U205)</f>
        <v>1000</v>
      </c>
      <c r="V203" s="129"/>
      <c r="W203" s="131">
        <f>SUM(W204:W205)</f>
        <v>4000</v>
      </c>
      <c r="X203" s="166">
        <f>W203/R203</f>
        <v>0.8</v>
      </c>
      <c r="Y203" s="129"/>
      <c r="Z203" s="133">
        <f>SUM(Z204:Z205)</f>
        <v>3055.31</v>
      </c>
      <c r="AA203" s="134"/>
      <c r="AB203" s="133">
        <f>SUM(AB204:AB205)</f>
        <v>0</v>
      </c>
      <c r="AC203" s="129"/>
      <c r="AD203" s="133">
        <f>SUM(AD204:AD205)</f>
        <v>3055.31</v>
      </c>
      <c r="AE203" s="129"/>
      <c r="AF203" s="124">
        <f>SUM(AF204:AF205)</f>
        <v>944.69</v>
      </c>
      <c r="AG203" s="1"/>
    </row>
    <row r="204" spans="1:33" s="23" customFormat="1" ht="15.75" customHeight="1">
      <c r="A204" s="1"/>
      <c r="B204" s="77"/>
      <c r="C204" s="78"/>
      <c r="D204" s="78"/>
      <c r="E204" s="77"/>
      <c r="F204" s="79"/>
      <c r="G204" s="80"/>
      <c r="H204" s="81"/>
      <c r="I204" s="81"/>
      <c r="J204" s="82"/>
      <c r="K204" s="112"/>
      <c r="L204" s="87"/>
      <c r="M204" s="87">
        <v>1</v>
      </c>
      <c r="N204" s="155" t="s">
        <v>6</v>
      </c>
      <c r="O204" s="64"/>
      <c r="P204" s="65" t="s">
        <v>51</v>
      </c>
      <c r="Q204" s="83"/>
      <c r="R204" s="130">
        <v>4000</v>
      </c>
      <c r="S204" s="135"/>
      <c r="T204" s="182"/>
      <c r="U204" s="128"/>
      <c r="V204" s="135"/>
      <c r="W204" s="137">
        <v>4000</v>
      </c>
      <c r="X204" s="167"/>
      <c r="Y204" s="135"/>
      <c r="Z204" s="138">
        <v>3055.31</v>
      </c>
      <c r="AA204" s="139"/>
      <c r="AB204" s="138">
        <v>0</v>
      </c>
      <c r="AC204" s="135"/>
      <c r="AD204" s="138">
        <f>SUM(Z204+AB204)</f>
        <v>3055.31</v>
      </c>
      <c r="AE204" s="135"/>
      <c r="AF204" s="140">
        <f>W204-AD204</f>
        <v>944.69</v>
      </c>
      <c r="AG204" s="1"/>
    </row>
    <row r="205" spans="1:33" s="23" customFormat="1" ht="15.75" customHeight="1">
      <c r="A205" s="1"/>
      <c r="B205" s="77"/>
      <c r="C205" s="78"/>
      <c r="D205" s="78"/>
      <c r="E205" s="77"/>
      <c r="F205" s="79"/>
      <c r="G205" s="80"/>
      <c r="H205" s="81"/>
      <c r="I205" s="81"/>
      <c r="J205" s="82"/>
      <c r="K205" s="112"/>
      <c r="L205" s="87"/>
      <c r="M205" s="87">
        <v>2</v>
      </c>
      <c r="N205" s="155" t="s">
        <v>6</v>
      </c>
      <c r="O205" s="64"/>
      <c r="P205" s="65" t="s">
        <v>47</v>
      </c>
      <c r="Q205" s="83"/>
      <c r="R205" s="130">
        <v>1000</v>
      </c>
      <c r="S205" s="135"/>
      <c r="T205" s="173" t="s">
        <v>118</v>
      </c>
      <c r="U205" s="130">
        <v>1000</v>
      </c>
      <c r="V205" s="135"/>
      <c r="W205" s="137">
        <v>0</v>
      </c>
      <c r="X205" s="167"/>
      <c r="Y205" s="135"/>
      <c r="Z205" s="138">
        <v>0</v>
      </c>
      <c r="AA205" s="139"/>
      <c r="AB205" s="138">
        <v>0</v>
      </c>
      <c r="AC205" s="135"/>
      <c r="AD205" s="138">
        <f>SUM(Z205+AB205)</f>
        <v>0</v>
      </c>
      <c r="AE205" s="135"/>
      <c r="AF205" s="140">
        <f>W205-AD205</f>
        <v>0</v>
      </c>
      <c r="AG205" s="1"/>
    </row>
    <row r="206" spans="1:33" s="23" customFormat="1" ht="15.75" customHeight="1">
      <c r="A206" s="1"/>
      <c r="B206" s="58"/>
      <c r="C206" s="58"/>
      <c r="D206" s="59"/>
      <c r="E206" s="58"/>
      <c r="F206" s="54"/>
      <c r="G206" s="55"/>
      <c r="H206" s="56"/>
      <c r="I206" s="56"/>
      <c r="J206" s="57"/>
      <c r="K206" s="91">
        <v>3</v>
      </c>
      <c r="L206" s="88">
        <v>5</v>
      </c>
      <c r="M206" s="86"/>
      <c r="N206" s="157"/>
      <c r="O206" s="73"/>
      <c r="P206" s="62" t="s">
        <v>22</v>
      </c>
      <c r="Q206" s="61"/>
      <c r="R206" s="128">
        <f>SUM(R207)</f>
        <v>2000</v>
      </c>
      <c r="S206" s="129"/>
      <c r="T206" s="172"/>
      <c r="U206" s="128"/>
      <c r="V206" s="129"/>
      <c r="W206" s="131">
        <f>SUM(W207)</f>
        <v>2000</v>
      </c>
      <c r="X206" s="166">
        <f>W206/R206</f>
        <v>1</v>
      </c>
      <c r="Y206" s="129"/>
      <c r="Z206" s="133">
        <f>SUM(Z207)</f>
        <v>874</v>
      </c>
      <c r="AA206" s="134"/>
      <c r="AB206" s="133">
        <f>SUM(AB207)</f>
        <v>0</v>
      </c>
      <c r="AC206" s="129"/>
      <c r="AD206" s="133">
        <f>SUM(AD207)</f>
        <v>874</v>
      </c>
      <c r="AE206" s="129"/>
      <c r="AF206" s="124">
        <f>SUM(AF207)</f>
        <v>1126</v>
      </c>
      <c r="AG206" s="1"/>
    </row>
    <row r="207" spans="1:33" s="23" customFormat="1" ht="15.75" customHeight="1">
      <c r="A207" s="1"/>
      <c r="B207" s="77"/>
      <c r="C207" s="78"/>
      <c r="D207" s="78"/>
      <c r="E207" s="77"/>
      <c r="F207" s="79"/>
      <c r="G207" s="80"/>
      <c r="H207" s="81"/>
      <c r="I207" s="81"/>
      <c r="J207" s="82"/>
      <c r="K207" s="112"/>
      <c r="L207" s="87"/>
      <c r="M207" s="87">
        <v>2</v>
      </c>
      <c r="N207" s="155">
        <v>2</v>
      </c>
      <c r="O207" s="64"/>
      <c r="P207" s="65" t="s">
        <v>97</v>
      </c>
      <c r="Q207" s="83"/>
      <c r="R207" s="130">
        <v>2000</v>
      </c>
      <c r="S207" s="135"/>
      <c r="T207" s="182"/>
      <c r="U207" s="128"/>
      <c r="V207" s="135"/>
      <c r="W207" s="137">
        <v>2000</v>
      </c>
      <c r="X207" s="167"/>
      <c r="Y207" s="135"/>
      <c r="Z207" s="138">
        <v>874</v>
      </c>
      <c r="AA207" s="139"/>
      <c r="AB207" s="138">
        <v>0</v>
      </c>
      <c r="AC207" s="135"/>
      <c r="AD207" s="138">
        <f>SUM(Z207+AB207)</f>
        <v>874</v>
      </c>
      <c r="AE207" s="135"/>
      <c r="AF207" s="140">
        <f>W207-AD207</f>
        <v>1126</v>
      </c>
      <c r="AG207" s="1"/>
    </row>
    <row r="208" spans="1:33" s="23" customFormat="1" ht="15.75" customHeight="1">
      <c r="A208" s="1"/>
      <c r="B208" s="58"/>
      <c r="C208" s="58"/>
      <c r="D208" s="59"/>
      <c r="E208" s="58"/>
      <c r="F208" s="54"/>
      <c r="G208" s="55"/>
      <c r="H208" s="56"/>
      <c r="I208" s="56"/>
      <c r="J208" s="57"/>
      <c r="K208" s="91">
        <v>3</v>
      </c>
      <c r="L208" s="88">
        <v>7</v>
      </c>
      <c r="M208" s="86"/>
      <c r="N208" s="157"/>
      <c r="O208" s="73"/>
      <c r="P208" s="62" t="s">
        <v>98</v>
      </c>
      <c r="Q208" s="61"/>
      <c r="R208" s="128">
        <f>SUM(R209:R212)</f>
        <v>8500</v>
      </c>
      <c r="S208" s="129"/>
      <c r="T208" s="172"/>
      <c r="U208" s="128">
        <f>SUM(U209:U212)</f>
        <v>1000</v>
      </c>
      <c r="V208" s="129"/>
      <c r="W208" s="131">
        <f>SUM(W209:W212)</f>
        <v>9500</v>
      </c>
      <c r="X208" s="166">
        <f>W208/R208</f>
        <v>1.1176470588235294</v>
      </c>
      <c r="Y208" s="129"/>
      <c r="Z208" s="133">
        <f>SUM(Z209:Z212)</f>
        <v>9278.4</v>
      </c>
      <c r="AA208" s="134"/>
      <c r="AB208" s="133">
        <f>SUM(AB209:AB212)</f>
        <v>0</v>
      </c>
      <c r="AC208" s="129"/>
      <c r="AD208" s="133">
        <f>SUM(AD209:AD212)</f>
        <v>9278.4</v>
      </c>
      <c r="AE208" s="129"/>
      <c r="AF208" s="124">
        <f>SUM(AF209:AF212)</f>
        <v>221.60000000000036</v>
      </c>
      <c r="AG208" s="1"/>
    </row>
    <row r="209" spans="1:33" s="208" customFormat="1" ht="15.75" customHeight="1">
      <c r="A209" s="205"/>
      <c r="B209" s="77"/>
      <c r="C209" s="77"/>
      <c r="D209" s="78"/>
      <c r="E209" s="77"/>
      <c r="F209" s="79"/>
      <c r="G209" s="80"/>
      <c r="H209" s="81"/>
      <c r="I209" s="81"/>
      <c r="J209" s="82"/>
      <c r="K209" s="112"/>
      <c r="L209" s="87"/>
      <c r="M209" s="87">
        <v>1</v>
      </c>
      <c r="N209" s="206">
        <v>1</v>
      </c>
      <c r="O209" s="207"/>
      <c r="P209" s="209" t="s">
        <v>119</v>
      </c>
      <c r="Q209" s="84"/>
      <c r="R209" s="136">
        <v>0</v>
      </c>
      <c r="S209" s="210"/>
      <c r="T209" s="136"/>
      <c r="U209" s="136"/>
      <c r="V209" s="210"/>
      <c r="W209" s="211">
        <v>0</v>
      </c>
      <c r="X209" s="212"/>
      <c r="Y209" s="210"/>
      <c r="Z209" s="213">
        <v>7862.4</v>
      </c>
      <c r="AA209" s="214"/>
      <c r="AB209" s="213">
        <v>0</v>
      </c>
      <c r="AC209" s="210"/>
      <c r="AD209" s="213">
        <f>SUM(Z209+AB209)</f>
        <v>7862.4</v>
      </c>
      <c r="AE209" s="210"/>
      <c r="AF209" s="215">
        <f>W209-AD209</f>
        <v>-7862.4</v>
      </c>
      <c r="AG209" s="205"/>
    </row>
    <row r="210" spans="1:33" s="23" customFormat="1" ht="15.75" customHeight="1">
      <c r="A210" s="1"/>
      <c r="B210" s="77"/>
      <c r="C210" s="78"/>
      <c r="D210" s="78"/>
      <c r="E210" s="77"/>
      <c r="F210" s="79"/>
      <c r="G210" s="80"/>
      <c r="H210" s="81"/>
      <c r="I210" s="81"/>
      <c r="J210" s="82"/>
      <c r="K210" s="112"/>
      <c r="L210" s="87"/>
      <c r="M210" s="87">
        <v>1</v>
      </c>
      <c r="N210" s="155">
        <v>2</v>
      </c>
      <c r="O210" s="64"/>
      <c r="P210" s="65" t="s">
        <v>81</v>
      </c>
      <c r="Q210" s="83"/>
      <c r="R210" s="130">
        <v>8000</v>
      </c>
      <c r="S210" s="135"/>
      <c r="T210" s="173" t="s">
        <v>116</v>
      </c>
      <c r="U210" s="130">
        <v>1000</v>
      </c>
      <c r="V210" s="135"/>
      <c r="W210" s="137">
        <v>9000</v>
      </c>
      <c r="X210" s="167"/>
      <c r="Y210" s="135"/>
      <c r="Z210" s="138">
        <v>0</v>
      </c>
      <c r="AA210" s="139"/>
      <c r="AB210" s="138">
        <v>0</v>
      </c>
      <c r="AC210" s="135"/>
      <c r="AD210" s="138">
        <f>SUM(Z210+AB210)</f>
        <v>0</v>
      </c>
      <c r="AE210" s="135"/>
      <c r="AF210" s="140">
        <f>W210-AD210</f>
        <v>9000</v>
      </c>
      <c r="AG210" s="1"/>
    </row>
    <row r="211" spans="1:33" s="23" customFormat="1" ht="15.75" customHeight="1">
      <c r="A211" s="1"/>
      <c r="B211" s="77"/>
      <c r="C211" s="78"/>
      <c r="D211" s="78"/>
      <c r="E211" s="77"/>
      <c r="F211" s="79"/>
      <c r="G211" s="80"/>
      <c r="H211" s="81"/>
      <c r="I211" s="81"/>
      <c r="J211" s="82"/>
      <c r="K211" s="112"/>
      <c r="L211" s="87"/>
      <c r="M211" s="87">
        <v>1</v>
      </c>
      <c r="N211" s="155">
        <v>90</v>
      </c>
      <c r="O211" s="64"/>
      <c r="P211" s="65" t="s">
        <v>82</v>
      </c>
      <c r="Q211" s="83"/>
      <c r="R211" s="130">
        <v>0</v>
      </c>
      <c r="S211" s="135"/>
      <c r="T211" s="182"/>
      <c r="U211" s="128"/>
      <c r="V211" s="135"/>
      <c r="W211" s="137">
        <f>R211*8/100</f>
        <v>0</v>
      </c>
      <c r="X211" s="167"/>
      <c r="Y211" s="135"/>
      <c r="Z211" s="138">
        <v>0</v>
      </c>
      <c r="AA211" s="139"/>
      <c r="AB211" s="138">
        <v>0</v>
      </c>
      <c r="AC211" s="135"/>
      <c r="AD211" s="138">
        <f>SUM(Z211+AB211)</f>
        <v>0</v>
      </c>
      <c r="AE211" s="135"/>
      <c r="AF211" s="140">
        <f>W211-AD211</f>
        <v>0</v>
      </c>
      <c r="AG211" s="1"/>
    </row>
    <row r="212" spans="1:33" s="23" customFormat="1" ht="15.75" customHeight="1">
      <c r="A212" s="1"/>
      <c r="B212" s="77"/>
      <c r="C212" s="78"/>
      <c r="D212" s="78"/>
      <c r="E212" s="77"/>
      <c r="F212" s="79"/>
      <c r="G212" s="80"/>
      <c r="H212" s="81"/>
      <c r="I212" s="81"/>
      <c r="J212" s="82"/>
      <c r="K212" s="112"/>
      <c r="L212" s="87"/>
      <c r="M212" s="87">
        <v>3</v>
      </c>
      <c r="N212" s="155">
        <v>2</v>
      </c>
      <c r="O212" s="64"/>
      <c r="P212" s="65" t="s">
        <v>99</v>
      </c>
      <c r="Q212" s="83"/>
      <c r="R212" s="130">
        <v>500</v>
      </c>
      <c r="S212" s="135"/>
      <c r="T212" s="182"/>
      <c r="U212" s="128"/>
      <c r="V212" s="135"/>
      <c r="W212" s="137">
        <v>500</v>
      </c>
      <c r="X212" s="167"/>
      <c r="Y212" s="135"/>
      <c r="Z212" s="138">
        <v>1416</v>
      </c>
      <c r="AA212" s="139"/>
      <c r="AB212" s="138">
        <v>0</v>
      </c>
      <c r="AC212" s="135"/>
      <c r="AD212" s="138">
        <f>SUM(Z212+AB212)</f>
        <v>1416</v>
      </c>
      <c r="AE212" s="135"/>
      <c r="AF212" s="140">
        <f>W212-AD212</f>
        <v>-916</v>
      </c>
      <c r="AG212" s="1"/>
    </row>
    <row r="213" spans="1:33" s="23" customFormat="1" ht="15.75" customHeight="1">
      <c r="A213" s="1"/>
      <c r="B213" s="58"/>
      <c r="C213" s="58"/>
      <c r="D213" s="59"/>
      <c r="E213" s="58"/>
      <c r="F213" s="54"/>
      <c r="G213" s="55"/>
      <c r="H213" s="56"/>
      <c r="I213" s="56"/>
      <c r="J213" s="57"/>
      <c r="K213" s="91">
        <v>3</v>
      </c>
      <c r="L213" s="88">
        <v>9</v>
      </c>
      <c r="M213" s="86"/>
      <c r="N213" s="157"/>
      <c r="O213" s="73"/>
      <c r="P213" s="62" t="s">
        <v>23</v>
      </c>
      <c r="Q213" s="61"/>
      <c r="R213" s="128">
        <f>SUM(R214:R216)</f>
        <v>7000</v>
      </c>
      <c r="S213" s="129"/>
      <c r="T213" s="172"/>
      <c r="U213" s="128">
        <f>SUM(U214:U216)</f>
        <v>1250</v>
      </c>
      <c r="V213" s="129"/>
      <c r="W213" s="131">
        <f>SUM(W214:W216)</f>
        <v>8250</v>
      </c>
      <c r="X213" s="166">
        <f>W213/R213</f>
        <v>1.1785714285714286</v>
      </c>
      <c r="Y213" s="129"/>
      <c r="Z213" s="133">
        <f>SUM(Z214:Z216)</f>
        <v>7570.15</v>
      </c>
      <c r="AA213" s="134"/>
      <c r="AB213" s="133">
        <f>SUM(AB214:AB216)</f>
        <v>0</v>
      </c>
      <c r="AC213" s="129"/>
      <c r="AD213" s="133">
        <f>SUM(AD214:AD216)</f>
        <v>7570.15</v>
      </c>
      <c r="AE213" s="129"/>
      <c r="AF213" s="124">
        <f>SUM(AF214:AF216)</f>
        <v>679.8500000000004</v>
      </c>
      <c r="AG213" s="1"/>
    </row>
    <row r="214" spans="1:33" s="23" customFormat="1" ht="15.75" customHeight="1">
      <c r="A214" s="1"/>
      <c r="B214" s="77"/>
      <c r="C214" s="78"/>
      <c r="D214" s="78"/>
      <c r="E214" s="77"/>
      <c r="F214" s="79"/>
      <c r="G214" s="80"/>
      <c r="H214" s="81"/>
      <c r="I214" s="81"/>
      <c r="J214" s="82"/>
      <c r="K214" s="112"/>
      <c r="L214" s="87"/>
      <c r="M214" s="87">
        <v>1</v>
      </c>
      <c r="N214" s="155">
        <v>1</v>
      </c>
      <c r="O214" s="64"/>
      <c r="P214" s="65" t="s">
        <v>88</v>
      </c>
      <c r="Q214" s="83"/>
      <c r="R214" s="130">
        <v>5000</v>
      </c>
      <c r="S214" s="135"/>
      <c r="T214" s="173" t="s">
        <v>116</v>
      </c>
      <c r="U214" s="130">
        <v>1250</v>
      </c>
      <c r="V214" s="135"/>
      <c r="W214" s="137">
        <v>6250</v>
      </c>
      <c r="X214" s="167"/>
      <c r="Y214" s="135"/>
      <c r="Z214" s="138">
        <v>6917.57</v>
      </c>
      <c r="AA214" s="139"/>
      <c r="AB214" s="138">
        <v>0</v>
      </c>
      <c r="AC214" s="135"/>
      <c r="AD214" s="138">
        <f>SUM(Z214+AB214)</f>
        <v>6917.57</v>
      </c>
      <c r="AE214" s="135"/>
      <c r="AF214" s="140">
        <f>W214-AD214</f>
        <v>-667.5699999999997</v>
      </c>
      <c r="AG214" s="1"/>
    </row>
    <row r="215" spans="1:33" s="23" customFormat="1" ht="15.75" customHeight="1">
      <c r="A215" s="1"/>
      <c r="B215" s="77"/>
      <c r="C215" s="78"/>
      <c r="D215" s="78"/>
      <c r="E215" s="77"/>
      <c r="F215" s="79"/>
      <c r="G215" s="80"/>
      <c r="H215" s="81"/>
      <c r="I215" s="81"/>
      <c r="J215" s="82"/>
      <c r="K215" s="112"/>
      <c r="L215" s="87"/>
      <c r="M215" s="87">
        <v>2</v>
      </c>
      <c r="N215" s="155">
        <v>1</v>
      </c>
      <c r="O215" s="64"/>
      <c r="P215" s="65" t="s">
        <v>50</v>
      </c>
      <c r="Q215" s="83"/>
      <c r="R215" s="130">
        <v>2000</v>
      </c>
      <c r="S215" s="135"/>
      <c r="T215" s="173"/>
      <c r="U215" s="128"/>
      <c r="V215" s="135"/>
      <c r="W215" s="137">
        <v>2000</v>
      </c>
      <c r="X215" s="167"/>
      <c r="Y215" s="135"/>
      <c r="Z215" s="138">
        <v>652.58</v>
      </c>
      <c r="AA215" s="139"/>
      <c r="AB215" s="138">
        <v>0</v>
      </c>
      <c r="AC215" s="135"/>
      <c r="AD215" s="138">
        <f>SUM(Z215+AB215)</f>
        <v>652.58</v>
      </c>
      <c r="AE215" s="135"/>
      <c r="AF215" s="140">
        <f>W215-AD215</f>
        <v>1347.42</v>
      </c>
      <c r="AG215" s="1"/>
    </row>
    <row r="216" spans="1:33" s="23" customFormat="1" ht="15.75" customHeight="1">
      <c r="A216" s="1"/>
      <c r="B216" s="77"/>
      <c r="C216" s="78"/>
      <c r="D216" s="78"/>
      <c r="E216" s="77"/>
      <c r="F216" s="79"/>
      <c r="G216" s="80"/>
      <c r="H216" s="81"/>
      <c r="I216" s="81"/>
      <c r="J216" s="82"/>
      <c r="K216" s="112"/>
      <c r="L216" s="87"/>
      <c r="M216" s="87"/>
      <c r="N216" s="155"/>
      <c r="O216" s="64"/>
      <c r="P216" s="65"/>
      <c r="Q216" s="83"/>
      <c r="R216" s="130"/>
      <c r="S216" s="135"/>
      <c r="T216" s="173"/>
      <c r="U216" s="128"/>
      <c r="V216" s="135"/>
      <c r="W216" s="137"/>
      <c r="X216" s="167"/>
      <c r="Y216" s="135"/>
      <c r="Z216" s="138"/>
      <c r="AA216" s="139"/>
      <c r="AB216" s="138"/>
      <c r="AC216" s="135"/>
      <c r="AD216" s="138"/>
      <c r="AE216" s="135"/>
      <c r="AF216" s="126"/>
      <c r="AG216" s="1"/>
    </row>
    <row r="217" spans="1:33" s="21" customFormat="1" ht="15.75" customHeight="1" hidden="1">
      <c r="A217" s="20"/>
      <c r="B217" s="95">
        <v>38</v>
      </c>
      <c r="C217" s="51">
        <v>4</v>
      </c>
      <c r="D217" s="52">
        <v>46</v>
      </c>
      <c r="E217" s="51">
        <v>45</v>
      </c>
      <c r="F217" s="66">
        <v>9</v>
      </c>
      <c r="G217" s="67">
        <v>4</v>
      </c>
      <c r="H217" s="68">
        <v>1</v>
      </c>
      <c r="I217" s="68"/>
      <c r="J217" s="69">
        <v>2</v>
      </c>
      <c r="K217" s="89"/>
      <c r="L217" s="90"/>
      <c r="M217" s="85"/>
      <c r="N217" s="158"/>
      <c r="O217" s="74"/>
      <c r="P217" s="53" t="s">
        <v>85</v>
      </c>
      <c r="Q217" s="75"/>
      <c r="R217" s="124"/>
      <c r="S217" s="125"/>
      <c r="T217" s="179"/>
      <c r="U217" s="124"/>
      <c r="V217" s="125"/>
      <c r="W217" s="124"/>
      <c r="X217" s="168"/>
      <c r="Y217" s="125"/>
      <c r="Z217" s="133"/>
      <c r="AA217" s="134"/>
      <c r="AB217" s="133"/>
      <c r="AC217" s="125"/>
      <c r="AD217" s="133"/>
      <c r="AE217" s="125"/>
      <c r="AF217" s="124"/>
      <c r="AG217" s="20"/>
    </row>
    <row r="218" spans="1:33" ht="15.75" customHeight="1" hidden="1">
      <c r="A218" s="3"/>
      <c r="B218" s="58"/>
      <c r="C218" s="58"/>
      <c r="D218" s="59"/>
      <c r="E218" s="58"/>
      <c r="F218" s="54"/>
      <c r="G218" s="55"/>
      <c r="H218" s="56"/>
      <c r="I218" s="56"/>
      <c r="J218" s="57"/>
      <c r="K218" s="91">
        <v>3</v>
      </c>
      <c r="L218" s="88">
        <v>2</v>
      </c>
      <c r="M218" s="86"/>
      <c r="N218" s="154"/>
      <c r="O218" s="60"/>
      <c r="P218" s="76" t="s">
        <v>20</v>
      </c>
      <c r="Q218" s="61"/>
      <c r="R218" s="128">
        <f>SUM(R219:R224)</f>
        <v>0</v>
      </c>
      <c r="S218" s="129"/>
      <c r="T218" s="172"/>
      <c r="U218" s="128"/>
      <c r="V218" s="129"/>
      <c r="W218" s="131">
        <f>SUM(W219:W224)</f>
        <v>0</v>
      </c>
      <c r="X218" s="166" t="e">
        <f>W218/R218</f>
        <v>#DIV/0!</v>
      </c>
      <c r="Y218" s="129"/>
      <c r="Z218" s="133">
        <f>SUM(Z219:Z224)</f>
        <v>0</v>
      </c>
      <c r="AA218" s="134"/>
      <c r="AB218" s="133">
        <f>SUM(AB219:AB224)</f>
        <v>0</v>
      </c>
      <c r="AC218" s="129"/>
      <c r="AD218" s="133">
        <f>SUM(AD219:AD224)</f>
        <v>0</v>
      </c>
      <c r="AE218" s="129"/>
      <c r="AF218" s="124">
        <f>SUM(AF219:AF224)</f>
        <v>0</v>
      </c>
      <c r="AG218" s="1"/>
    </row>
    <row r="219" spans="1:33" s="23" customFormat="1" ht="15.75" customHeight="1" hidden="1">
      <c r="A219" s="1"/>
      <c r="B219" s="77"/>
      <c r="C219" s="78"/>
      <c r="D219" s="78"/>
      <c r="E219" s="77"/>
      <c r="F219" s="79"/>
      <c r="G219" s="80"/>
      <c r="H219" s="81"/>
      <c r="I219" s="81"/>
      <c r="J219" s="82"/>
      <c r="K219" s="112"/>
      <c r="L219" s="87"/>
      <c r="M219" s="87">
        <v>1</v>
      </c>
      <c r="N219" s="155" t="s">
        <v>6</v>
      </c>
      <c r="O219" s="64"/>
      <c r="P219" s="63" t="s">
        <v>45</v>
      </c>
      <c r="Q219" s="83"/>
      <c r="R219" s="130">
        <v>0</v>
      </c>
      <c r="S219" s="135"/>
      <c r="T219" s="173"/>
      <c r="U219" s="130"/>
      <c r="V219" s="135"/>
      <c r="W219" s="137">
        <v>0</v>
      </c>
      <c r="X219" s="167"/>
      <c r="Y219" s="135"/>
      <c r="Z219" s="138">
        <v>0</v>
      </c>
      <c r="AA219" s="139"/>
      <c r="AB219" s="138">
        <v>0</v>
      </c>
      <c r="AC219" s="135"/>
      <c r="AD219" s="138">
        <f aca="true" t="shared" si="8" ref="AD219:AD224">SUM(Z219+AB219)</f>
        <v>0</v>
      </c>
      <c r="AE219" s="135"/>
      <c r="AF219" s="140">
        <f aca="true" t="shared" si="9" ref="AF219:AF224">W219-AD219</f>
        <v>0</v>
      </c>
      <c r="AG219" s="1"/>
    </row>
    <row r="220" spans="1:33" s="23" customFormat="1" ht="15.75" customHeight="1" hidden="1">
      <c r="A220" s="1"/>
      <c r="B220" s="77"/>
      <c r="C220" s="78"/>
      <c r="D220" s="78"/>
      <c r="E220" s="77"/>
      <c r="F220" s="79"/>
      <c r="G220" s="80"/>
      <c r="H220" s="81"/>
      <c r="I220" s="81"/>
      <c r="J220" s="82"/>
      <c r="K220" s="112"/>
      <c r="L220" s="87"/>
      <c r="M220" s="87">
        <v>2</v>
      </c>
      <c r="N220" s="155">
        <v>1</v>
      </c>
      <c r="O220" s="64"/>
      <c r="P220" s="63" t="s">
        <v>72</v>
      </c>
      <c r="Q220" s="83"/>
      <c r="R220" s="130">
        <v>0</v>
      </c>
      <c r="S220" s="135"/>
      <c r="T220" s="173"/>
      <c r="U220" s="130"/>
      <c r="V220" s="135"/>
      <c r="W220" s="137">
        <v>0</v>
      </c>
      <c r="X220" s="167"/>
      <c r="Y220" s="135"/>
      <c r="Z220" s="138">
        <v>0</v>
      </c>
      <c r="AA220" s="139"/>
      <c r="AB220" s="138">
        <v>0</v>
      </c>
      <c r="AC220" s="135"/>
      <c r="AD220" s="138">
        <f t="shared" si="8"/>
        <v>0</v>
      </c>
      <c r="AE220" s="135"/>
      <c r="AF220" s="140">
        <f t="shared" si="9"/>
        <v>0</v>
      </c>
      <c r="AG220" s="1"/>
    </row>
    <row r="221" spans="1:33" s="23" customFormat="1" ht="15.75" customHeight="1" hidden="1">
      <c r="A221" s="1"/>
      <c r="B221" s="77"/>
      <c r="C221" s="78"/>
      <c r="D221" s="78"/>
      <c r="E221" s="77"/>
      <c r="F221" s="79"/>
      <c r="G221" s="80"/>
      <c r="H221" s="81"/>
      <c r="I221" s="81"/>
      <c r="J221" s="82"/>
      <c r="K221" s="112"/>
      <c r="L221" s="87"/>
      <c r="M221" s="87">
        <v>2</v>
      </c>
      <c r="N221" s="155" t="s">
        <v>7</v>
      </c>
      <c r="O221" s="64"/>
      <c r="P221" s="63" t="s">
        <v>46</v>
      </c>
      <c r="Q221" s="83"/>
      <c r="R221" s="130">
        <v>0</v>
      </c>
      <c r="S221" s="135"/>
      <c r="T221" s="173"/>
      <c r="U221" s="130"/>
      <c r="V221" s="135"/>
      <c r="W221" s="137">
        <v>0</v>
      </c>
      <c r="X221" s="167"/>
      <c r="Y221" s="135"/>
      <c r="Z221" s="138">
        <v>0</v>
      </c>
      <c r="AA221" s="139"/>
      <c r="AB221" s="138">
        <v>0</v>
      </c>
      <c r="AC221" s="135"/>
      <c r="AD221" s="138">
        <f t="shared" si="8"/>
        <v>0</v>
      </c>
      <c r="AE221" s="135"/>
      <c r="AF221" s="140">
        <f t="shared" si="9"/>
        <v>0</v>
      </c>
      <c r="AG221" s="1"/>
    </row>
    <row r="222" spans="1:33" s="23" customFormat="1" ht="15.75" customHeight="1" hidden="1">
      <c r="A222" s="1"/>
      <c r="B222" s="77"/>
      <c r="C222" s="78"/>
      <c r="D222" s="78"/>
      <c r="E222" s="77"/>
      <c r="F222" s="79"/>
      <c r="G222" s="80"/>
      <c r="H222" s="81"/>
      <c r="I222" s="81"/>
      <c r="J222" s="82"/>
      <c r="K222" s="112"/>
      <c r="L222" s="87"/>
      <c r="M222" s="87">
        <v>3</v>
      </c>
      <c r="N222" s="155">
        <v>1</v>
      </c>
      <c r="O222" s="64"/>
      <c r="P222" s="63" t="s">
        <v>73</v>
      </c>
      <c r="Q222" s="83"/>
      <c r="R222" s="130">
        <v>0</v>
      </c>
      <c r="S222" s="135"/>
      <c r="T222" s="173"/>
      <c r="U222" s="130"/>
      <c r="V222" s="135"/>
      <c r="W222" s="137">
        <v>0</v>
      </c>
      <c r="X222" s="167"/>
      <c r="Y222" s="135"/>
      <c r="Z222" s="138">
        <v>0</v>
      </c>
      <c r="AA222" s="139"/>
      <c r="AB222" s="138">
        <v>0</v>
      </c>
      <c r="AC222" s="135"/>
      <c r="AD222" s="138">
        <f t="shared" si="8"/>
        <v>0</v>
      </c>
      <c r="AE222" s="135"/>
      <c r="AF222" s="140">
        <f t="shared" si="9"/>
        <v>0</v>
      </c>
      <c r="AG222" s="1"/>
    </row>
    <row r="223" spans="1:33" s="23" customFormat="1" ht="15.75" customHeight="1" hidden="1">
      <c r="A223" s="1"/>
      <c r="B223" s="77"/>
      <c r="C223" s="78"/>
      <c r="D223" s="78"/>
      <c r="E223" s="77"/>
      <c r="F223" s="79"/>
      <c r="G223" s="80"/>
      <c r="H223" s="81"/>
      <c r="I223" s="81"/>
      <c r="J223" s="82"/>
      <c r="K223" s="112"/>
      <c r="L223" s="87"/>
      <c r="M223" s="87">
        <v>3</v>
      </c>
      <c r="N223" s="155">
        <v>3</v>
      </c>
      <c r="O223" s="64"/>
      <c r="P223" s="63" t="s">
        <v>74</v>
      </c>
      <c r="Q223" s="83"/>
      <c r="R223" s="130">
        <v>0</v>
      </c>
      <c r="S223" s="135"/>
      <c r="T223" s="173"/>
      <c r="U223" s="130"/>
      <c r="V223" s="135"/>
      <c r="W223" s="137">
        <v>0</v>
      </c>
      <c r="X223" s="167"/>
      <c r="Y223" s="135"/>
      <c r="Z223" s="138">
        <v>0</v>
      </c>
      <c r="AA223" s="139"/>
      <c r="AB223" s="138">
        <v>0</v>
      </c>
      <c r="AC223" s="135"/>
      <c r="AD223" s="138">
        <f t="shared" si="8"/>
        <v>0</v>
      </c>
      <c r="AE223" s="135"/>
      <c r="AF223" s="140">
        <f t="shared" si="9"/>
        <v>0</v>
      </c>
      <c r="AG223" s="1"/>
    </row>
    <row r="224" spans="1:33" s="23" customFormat="1" ht="15.75" customHeight="1" hidden="1">
      <c r="A224" s="1"/>
      <c r="B224" s="77"/>
      <c r="C224" s="78"/>
      <c r="D224" s="78"/>
      <c r="E224" s="77"/>
      <c r="F224" s="79"/>
      <c r="G224" s="80"/>
      <c r="H224" s="81"/>
      <c r="I224" s="81"/>
      <c r="J224" s="82"/>
      <c r="K224" s="112"/>
      <c r="L224" s="87"/>
      <c r="M224" s="87">
        <v>6</v>
      </c>
      <c r="N224" s="155" t="s">
        <v>6</v>
      </c>
      <c r="O224" s="64"/>
      <c r="P224" s="63" t="s">
        <v>57</v>
      </c>
      <c r="Q224" s="83"/>
      <c r="R224" s="130">
        <v>0</v>
      </c>
      <c r="S224" s="135"/>
      <c r="T224" s="173"/>
      <c r="U224" s="130"/>
      <c r="V224" s="135"/>
      <c r="W224" s="137">
        <v>0</v>
      </c>
      <c r="X224" s="167"/>
      <c r="Y224" s="135"/>
      <c r="Z224" s="138">
        <v>0</v>
      </c>
      <c r="AA224" s="139"/>
      <c r="AB224" s="138">
        <v>0</v>
      </c>
      <c r="AC224" s="135"/>
      <c r="AD224" s="138">
        <f t="shared" si="8"/>
        <v>0</v>
      </c>
      <c r="AE224" s="135"/>
      <c r="AF224" s="140">
        <f t="shared" si="9"/>
        <v>0</v>
      </c>
      <c r="AG224" s="1"/>
    </row>
    <row r="225" spans="1:33" ht="15.75" customHeight="1" hidden="1">
      <c r="A225" s="3"/>
      <c r="B225" s="58"/>
      <c r="C225" s="58"/>
      <c r="D225" s="59"/>
      <c r="E225" s="58"/>
      <c r="F225" s="54"/>
      <c r="G225" s="55"/>
      <c r="H225" s="56"/>
      <c r="I225" s="56"/>
      <c r="J225" s="57"/>
      <c r="K225" s="92" t="s">
        <v>18</v>
      </c>
      <c r="L225" s="88">
        <v>3</v>
      </c>
      <c r="M225" s="86"/>
      <c r="N225" s="154"/>
      <c r="O225" s="60"/>
      <c r="P225" s="62" t="s">
        <v>21</v>
      </c>
      <c r="Q225" s="61"/>
      <c r="R225" s="128">
        <f>SUM(R226:R228)</f>
        <v>0</v>
      </c>
      <c r="S225" s="129"/>
      <c r="T225" s="172"/>
      <c r="U225" s="128"/>
      <c r="V225" s="129"/>
      <c r="W225" s="131">
        <f>SUM(W226:W228)</f>
        <v>0</v>
      </c>
      <c r="X225" s="166" t="e">
        <f>W225/R225</f>
        <v>#DIV/0!</v>
      </c>
      <c r="Y225" s="129"/>
      <c r="Z225" s="133">
        <f>SUM(Z226:Z228)</f>
        <v>0</v>
      </c>
      <c r="AA225" s="134"/>
      <c r="AB225" s="133">
        <f>SUM(AB226:AB228)</f>
        <v>0</v>
      </c>
      <c r="AC225" s="129"/>
      <c r="AD225" s="133">
        <f>SUM(AD226:AD228)</f>
        <v>0</v>
      </c>
      <c r="AE225" s="129"/>
      <c r="AF225" s="124">
        <f>SUM(AF226:AF228)</f>
        <v>0</v>
      </c>
      <c r="AG225" s="1"/>
    </row>
    <row r="226" spans="1:33" s="23" customFormat="1" ht="15.75" customHeight="1" hidden="1">
      <c r="A226" s="1"/>
      <c r="B226" s="77"/>
      <c r="C226" s="78"/>
      <c r="D226" s="78"/>
      <c r="E226" s="77"/>
      <c r="F226" s="79"/>
      <c r="G226" s="80"/>
      <c r="H226" s="81"/>
      <c r="I226" s="81"/>
      <c r="J226" s="82"/>
      <c r="K226" s="113"/>
      <c r="L226" s="114"/>
      <c r="M226" s="87">
        <v>1</v>
      </c>
      <c r="N226" s="155" t="s">
        <v>6</v>
      </c>
      <c r="O226" s="64"/>
      <c r="P226" s="65" t="s">
        <v>51</v>
      </c>
      <c r="Q226" s="83"/>
      <c r="R226" s="130">
        <v>0</v>
      </c>
      <c r="S226" s="135"/>
      <c r="T226" s="173"/>
      <c r="U226" s="130"/>
      <c r="V226" s="135"/>
      <c r="W226" s="137">
        <v>0</v>
      </c>
      <c r="X226" s="167"/>
      <c r="Y226" s="135"/>
      <c r="Z226" s="138">
        <v>0</v>
      </c>
      <c r="AA226" s="139"/>
      <c r="AB226" s="138">
        <v>0</v>
      </c>
      <c r="AC226" s="135"/>
      <c r="AD226" s="138">
        <f>SUM(Z226+AB226)</f>
        <v>0</v>
      </c>
      <c r="AE226" s="135"/>
      <c r="AF226" s="140">
        <f>W226-AD226</f>
        <v>0</v>
      </c>
      <c r="AG226" s="1"/>
    </row>
    <row r="227" spans="1:33" s="23" customFormat="1" ht="15.75" customHeight="1" hidden="1">
      <c r="A227" s="1"/>
      <c r="B227" s="77"/>
      <c r="C227" s="78"/>
      <c r="D227" s="78"/>
      <c r="E227" s="77"/>
      <c r="F227" s="79"/>
      <c r="G227" s="80"/>
      <c r="H227" s="81"/>
      <c r="I227" s="81"/>
      <c r="J227" s="82"/>
      <c r="K227" s="113"/>
      <c r="L227" s="114"/>
      <c r="M227" s="87">
        <v>2</v>
      </c>
      <c r="N227" s="155" t="s">
        <v>6</v>
      </c>
      <c r="O227" s="64"/>
      <c r="P227" s="65" t="s">
        <v>47</v>
      </c>
      <c r="Q227" s="83"/>
      <c r="R227" s="130">
        <v>0</v>
      </c>
      <c r="S227" s="135"/>
      <c r="T227" s="173"/>
      <c r="U227" s="130"/>
      <c r="V227" s="135"/>
      <c r="W227" s="137">
        <v>0</v>
      </c>
      <c r="X227" s="167"/>
      <c r="Y227" s="135"/>
      <c r="Z227" s="138">
        <v>0</v>
      </c>
      <c r="AA227" s="139"/>
      <c r="AB227" s="138">
        <v>0</v>
      </c>
      <c r="AC227" s="135"/>
      <c r="AD227" s="138">
        <f>SUM(Z227+AB227)</f>
        <v>0</v>
      </c>
      <c r="AE227" s="135"/>
      <c r="AF227" s="140">
        <f>W227-AD227</f>
        <v>0</v>
      </c>
      <c r="AG227" s="1"/>
    </row>
    <row r="228" spans="1:33" s="23" customFormat="1" ht="15.75" customHeight="1" hidden="1">
      <c r="A228" s="1"/>
      <c r="B228" s="77"/>
      <c r="C228" s="78"/>
      <c r="D228" s="78"/>
      <c r="E228" s="77"/>
      <c r="F228" s="79"/>
      <c r="G228" s="80"/>
      <c r="H228" s="81"/>
      <c r="I228" s="81"/>
      <c r="J228" s="82"/>
      <c r="K228" s="113"/>
      <c r="L228" s="114"/>
      <c r="M228" s="87">
        <v>3</v>
      </c>
      <c r="N228" s="155" t="s">
        <v>6</v>
      </c>
      <c r="O228" s="64"/>
      <c r="P228" s="65" t="s">
        <v>52</v>
      </c>
      <c r="Q228" s="83"/>
      <c r="R228" s="130">
        <v>0</v>
      </c>
      <c r="S228" s="135"/>
      <c r="T228" s="173"/>
      <c r="U228" s="130"/>
      <c r="V228" s="135"/>
      <c r="W228" s="137">
        <f>R228/12</f>
        <v>0</v>
      </c>
      <c r="X228" s="167"/>
      <c r="Y228" s="135"/>
      <c r="Z228" s="138">
        <v>0</v>
      </c>
      <c r="AA228" s="139"/>
      <c r="AB228" s="138">
        <v>0</v>
      </c>
      <c r="AC228" s="135"/>
      <c r="AD228" s="138">
        <f>SUM(Z228+AB228)</f>
        <v>0</v>
      </c>
      <c r="AE228" s="135"/>
      <c r="AF228" s="140">
        <f>W228-AD228</f>
        <v>0</v>
      </c>
      <c r="AG228" s="1"/>
    </row>
    <row r="229" spans="1:33" s="22" customFormat="1" ht="15.75" customHeight="1" hidden="1">
      <c r="A229" s="3"/>
      <c r="B229" s="58"/>
      <c r="C229" s="59"/>
      <c r="D229" s="58"/>
      <c r="E229" s="58"/>
      <c r="F229" s="72"/>
      <c r="G229" s="55"/>
      <c r="H229" s="56"/>
      <c r="I229" s="56"/>
      <c r="J229" s="57"/>
      <c r="K229" s="94">
        <v>3</v>
      </c>
      <c r="L229" s="93">
        <v>5</v>
      </c>
      <c r="M229" s="88"/>
      <c r="N229" s="156"/>
      <c r="O229" s="60"/>
      <c r="P229" s="62" t="s">
        <v>22</v>
      </c>
      <c r="Q229" s="61"/>
      <c r="R229" s="128">
        <f>SUM(R230:R230)</f>
        <v>0</v>
      </c>
      <c r="S229" s="129"/>
      <c r="T229" s="172"/>
      <c r="U229" s="128"/>
      <c r="V229" s="129"/>
      <c r="W229" s="131">
        <f>SUM(W230:W230)</f>
        <v>0</v>
      </c>
      <c r="X229" s="166" t="e">
        <f>W229/R229</f>
        <v>#DIV/0!</v>
      </c>
      <c r="Y229" s="129"/>
      <c r="Z229" s="133">
        <f>SUM(Z230:Z230)</f>
        <v>0</v>
      </c>
      <c r="AA229" s="134"/>
      <c r="AB229" s="133">
        <f>SUM(AB230:AB230)</f>
        <v>0</v>
      </c>
      <c r="AC229" s="129"/>
      <c r="AD229" s="133">
        <f>SUM(AD230:AD230)</f>
        <v>0</v>
      </c>
      <c r="AE229" s="129"/>
      <c r="AF229" s="143">
        <f>SUM(AF230:AF230)</f>
        <v>0</v>
      </c>
      <c r="AG229" s="3"/>
    </row>
    <row r="230" spans="1:33" s="23" customFormat="1" ht="15.75" customHeight="1" hidden="1">
      <c r="A230" s="1"/>
      <c r="B230" s="77"/>
      <c r="C230" s="78"/>
      <c r="D230" s="78"/>
      <c r="E230" s="77"/>
      <c r="F230" s="79"/>
      <c r="G230" s="80"/>
      <c r="H230" s="81"/>
      <c r="I230" s="81"/>
      <c r="J230" s="82"/>
      <c r="K230" s="115"/>
      <c r="L230" s="114"/>
      <c r="M230" s="87">
        <v>2</v>
      </c>
      <c r="N230" s="155" t="s">
        <v>7</v>
      </c>
      <c r="O230" s="64"/>
      <c r="P230" s="65" t="s">
        <v>48</v>
      </c>
      <c r="Q230" s="83"/>
      <c r="R230" s="130">
        <v>0</v>
      </c>
      <c r="S230" s="135"/>
      <c r="T230" s="173"/>
      <c r="U230" s="130"/>
      <c r="V230" s="135"/>
      <c r="W230" s="137">
        <v>0</v>
      </c>
      <c r="X230" s="167"/>
      <c r="Y230" s="135"/>
      <c r="Z230" s="138">
        <v>0</v>
      </c>
      <c r="AA230" s="139"/>
      <c r="AB230" s="138">
        <v>0</v>
      </c>
      <c r="AC230" s="135"/>
      <c r="AD230" s="138">
        <f>SUM(Z230+AB230)</f>
        <v>0</v>
      </c>
      <c r="AE230" s="135"/>
      <c r="AF230" s="140">
        <f>W230-AD230</f>
        <v>0</v>
      </c>
      <c r="AG230" s="1"/>
    </row>
    <row r="231" spans="1:33" ht="15.75" customHeight="1" hidden="1">
      <c r="A231" s="1"/>
      <c r="B231" s="58"/>
      <c r="C231" s="58"/>
      <c r="D231" s="59"/>
      <c r="E231" s="58"/>
      <c r="F231" s="54"/>
      <c r="G231" s="55"/>
      <c r="H231" s="56"/>
      <c r="I231" s="56"/>
      <c r="J231" s="57"/>
      <c r="K231" s="92">
        <v>3</v>
      </c>
      <c r="L231" s="88">
        <v>7</v>
      </c>
      <c r="M231" s="86"/>
      <c r="N231" s="154"/>
      <c r="O231" s="60"/>
      <c r="P231" s="62" t="s">
        <v>44</v>
      </c>
      <c r="Q231" s="61"/>
      <c r="R231" s="128">
        <f>SUM(R232:R234)</f>
        <v>0</v>
      </c>
      <c r="S231" s="129"/>
      <c r="T231" s="172"/>
      <c r="U231" s="128"/>
      <c r="V231" s="129"/>
      <c r="W231" s="131">
        <f>SUM(W232:W234)</f>
        <v>0</v>
      </c>
      <c r="X231" s="166" t="e">
        <f>W231/R231</f>
        <v>#DIV/0!</v>
      </c>
      <c r="Y231" s="129"/>
      <c r="Z231" s="133">
        <f>SUM(Z232:Z234)</f>
        <v>0</v>
      </c>
      <c r="AA231" s="134"/>
      <c r="AB231" s="133">
        <f>SUM(AB232:AB234)</f>
        <v>0</v>
      </c>
      <c r="AC231" s="129"/>
      <c r="AD231" s="133">
        <f>SUM(AD232:AD234)</f>
        <v>0</v>
      </c>
      <c r="AE231" s="129"/>
      <c r="AF231" s="124">
        <f>SUM(AF232:AF234)</f>
        <v>0</v>
      </c>
      <c r="AG231" s="1"/>
    </row>
    <row r="232" spans="1:33" s="165" customFormat="1" ht="15.75" customHeight="1" hidden="1">
      <c r="A232" s="1"/>
      <c r="B232" s="77"/>
      <c r="C232" s="77"/>
      <c r="D232" s="78"/>
      <c r="E232" s="77"/>
      <c r="F232" s="161"/>
      <c r="G232" s="80"/>
      <c r="H232" s="81"/>
      <c r="I232" s="161"/>
      <c r="J232" s="82"/>
      <c r="K232" s="162"/>
      <c r="L232" s="163"/>
      <c r="M232" s="163">
        <v>1</v>
      </c>
      <c r="N232" s="164" t="s">
        <v>6</v>
      </c>
      <c r="O232" s="64"/>
      <c r="P232" s="65" t="s">
        <v>68</v>
      </c>
      <c r="Q232" s="83"/>
      <c r="R232" s="130">
        <v>0</v>
      </c>
      <c r="S232" s="83"/>
      <c r="T232" s="175"/>
      <c r="U232" s="130"/>
      <c r="V232" s="83"/>
      <c r="W232" s="137">
        <v>0</v>
      </c>
      <c r="X232" s="167"/>
      <c r="Y232" s="135"/>
      <c r="Z232" s="138">
        <v>0</v>
      </c>
      <c r="AA232" s="139"/>
      <c r="AB232" s="138">
        <v>0</v>
      </c>
      <c r="AC232" s="135"/>
      <c r="AD232" s="138">
        <f>SUM(Z232+AB232)</f>
        <v>0</v>
      </c>
      <c r="AE232" s="135"/>
      <c r="AF232" s="140">
        <f>W232-AD232</f>
        <v>0</v>
      </c>
      <c r="AG232" s="1"/>
    </row>
    <row r="233" spans="1:33" s="165" customFormat="1" ht="15.75" customHeight="1" hidden="1">
      <c r="A233" s="1"/>
      <c r="B233" s="77"/>
      <c r="C233" s="77"/>
      <c r="D233" s="78"/>
      <c r="E233" s="77"/>
      <c r="F233" s="161"/>
      <c r="G233" s="80"/>
      <c r="H233" s="81"/>
      <c r="I233" s="161"/>
      <c r="J233" s="82"/>
      <c r="K233" s="162"/>
      <c r="L233" s="163"/>
      <c r="M233" s="163">
        <v>1</v>
      </c>
      <c r="N233" s="164" t="s">
        <v>7</v>
      </c>
      <c r="O233" s="64"/>
      <c r="P233" s="65" t="s">
        <v>69</v>
      </c>
      <c r="Q233" s="83"/>
      <c r="R233" s="130">
        <v>0</v>
      </c>
      <c r="S233" s="83"/>
      <c r="T233" s="175"/>
      <c r="U233" s="130"/>
      <c r="V233" s="83"/>
      <c r="W233" s="137">
        <v>0</v>
      </c>
      <c r="X233" s="167"/>
      <c r="Y233" s="135"/>
      <c r="Z233" s="138">
        <v>0</v>
      </c>
      <c r="AA233" s="139"/>
      <c r="AB233" s="138">
        <v>0</v>
      </c>
      <c r="AC233" s="135"/>
      <c r="AD233" s="138">
        <f>SUM(Z233+AB233)</f>
        <v>0</v>
      </c>
      <c r="AE233" s="135"/>
      <c r="AF233" s="140">
        <f>W233-AD233</f>
        <v>0</v>
      </c>
      <c r="AG233" s="1"/>
    </row>
    <row r="234" spans="1:33" s="165" customFormat="1" ht="15.75" customHeight="1" hidden="1">
      <c r="A234" s="1"/>
      <c r="B234" s="77"/>
      <c r="C234" s="77"/>
      <c r="D234" s="78"/>
      <c r="E234" s="77"/>
      <c r="F234" s="161"/>
      <c r="G234" s="80"/>
      <c r="H234" s="81"/>
      <c r="I234" s="161"/>
      <c r="J234" s="82"/>
      <c r="K234" s="162"/>
      <c r="L234" s="163"/>
      <c r="M234" s="163">
        <v>3</v>
      </c>
      <c r="N234" s="164">
        <v>2</v>
      </c>
      <c r="O234" s="64"/>
      <c r="P234" s="65" t="s">
        <v>54</v>
      </c>
      <c r="Q234" s="83"/>
      <c r="R234" s="130">
        <v>0</v>
      </c>
      <c r="S234" s="83"/>
      <c r="T234" s="175"/>
      <c r="U234" s="130"/>
      <c r="V234" s="83"/>
      <c r="W234" s="137">
        <v>0</v>
      </c>
      <c r="X234" s="167"/>
      <c r="Y234" s="135"/>
      <c r="Z234" s="138">
        <v>0</v>
      </c>
      <c r="AA234" s="139"/>
      <c r="AB234" s="138">
        <v>0</v>
      </c>
      <c r="AC234" s="135"/>
      <c r="AD234" s="138">
        <f>SUM(Z234+AB234)</f>
        <v>0</v>
      </c>
      <c r="AE234" s="135"/>
      <c r="AF234" s="140">
        <f>W234-AD234</f>
        <v>0</v>
      </c>
      <c r="AG234" s="1"/>
    </row>
    <row r="235" spans="1:33" s="22" customFormat="1" ht="15.75" customHeight="1" hidden="1">
      <c r="A235" s="3"/>
      <c r="B235" s="58"/>
      <c r="C235" s="59"/>
      <c r="D235" s="58"/>
      <c r="E235" s="58"/>
      <c r="F235" s="72"/>
      <c r="G235" s="55"/>
      <c r="H235" s="56"/>
      <c r="I235" s="56"/>
      <c r="J235" s="57"/>
      <c r="K235" s="91">
        <v>3</v>
      </c>
      <c r="L235" s="88">
        <v>9</v>
      </c>
      <c r="M235" s="88"/>
      <c r="N235" s="159"/>
      <c r="O235" s="60"/>
      <c r="P235" s="62" t="s">
        <v>23</v>
      </c>
      <c r="Q235" s="61"/>
      <c r="R235" s="128">
        <f>SUM(R236:R237)</f>
        <v>0</v>
      </c>
      <c r="S235" s="129"/>
      <c r="T235" s="172"/>
      <c r="U235" s="128"/>
      <c r="V235" s="129"/>
      <c r="W235" s="131">
        <f>SUM(W236:W237)</f>
        <v>0</v>
      </c>
      <c r="X235" s="166" t="e">
        <f>W235/R235</f>
        <v>#DIV/0!</v>
      </c>
      <c r="Y235" s="129"/>
      <c r="Z235" s="133">
        <f>SUM(Z236:Z237)</f>
        <v>0</v>
      </c>
      <c r="AA235" s="134"/>
      <c r="AB235" s="133">
        <f>SUM(AB236:AB237)</f>
        <v>0</v>
      </c>
      <c r="AC235" s="129"/>
      <c r="AD235" s="133">
        <f>SUM(AD236:AD237)</f>
        <v>0</v>
      </c>
      <c r="AE235" s="129"/>
      <c r="AF235" s="143">
        <f>SUM(AF236:AF237)</f>
        <v>0</v>
      </c>
      <c r="AG235" s="3"/>
    </row>
    <row r="236" spans="1:33" s="23" customFormat="1" ht="15.75" customHeight="1" hidden="1">
      <c r="A236" s="1"/>
      <c r="B236" s="77"/>
      <c r="C236" s="78"/>
      <c r="D236" s="78"/>
      <c r="E236" s="77"/>
      <c r="F236" s="79"/>
      <c r="G236" s="80"/>
      <c r="H236" s="81"/>
      <c r="I236" s="81"/>
      <c r="J236" s="82"/>
      <c r="K236" s="112"/>
      <c r="L236" s="87"/>
      <c r="M236" s="87">
        <v>1</v>
      </c>
      <c r="N236" s="155" t="s">
        <v>6</v>
      </c>
      <c r="O236" s="64"/>
      <c r="P236" s="65" t="s">
        <v>49</v>
      </c>
      <c r="Q236" s="83"/>
      <c r="R236" s="130">
        <v>0</v>
      </c>
      <c r="S236" s="135"/>
      <c r="T236" s="173"/>
      <c r="U236" s="130"/>
      <c r="V236" s="135"/>
      <c r="W236" s="137">
        <v>0</v>
      </c>
      <c r="X236" s="167"/>
      <c r="Y236" s="135"/>
      <c r="Z236" s="138">
        <v>0</v>
      </c>
      <c r="AA236" s="139"/>
      <c r="AB236" s="138">
        <v>0</v>
      </c>
      <c r="AC236" s="135"/>
      <c r="AD236" s="138">
        <f>SUM(Z236+AB236)</f>
        <v>0</v>
      </c>
      <c r="AE236" s="135"/>
      <c r="AF236" s="140">
        <f>W236-AD236</f>
        <v>0</v>
      </c>
      <c r="AG236" s="1"/>
    </row>
    <row r="237" spans="1:33" s="23" customFormat="1" ht="15.75" customHeight="1" hidden="1">
      <c r="A237" s="1"/>
      <c r="B237" s="77"/>
      <c r="C237" s="78"/>
      <c r="D237" s="78"/>
      <c r="E237" s="77"/>
      <c r="F237" s="79"/>
      <c r="G237" s="80"/>
      <c r="H237" s="81"/>
      <c r="I237" s="81"/>
      <c r="J237" s="82"/>
      <c r="K237" s="112"/>
      <c r="L237" s="87"/>
      <c r="M237" s="87">
        <v>2</v>
      </c>
      <c r="N237" s="155" t="s">
        <v>6</v>
      </c>
      <c r="O237" s="64"/>
      <c r="P237" s="65" t="s">
        <v>50</v>
      </c>
      <c r="Q237" s="83"/>
      <c r="R237" s="130">
        <v>0</v>
      </c>
      <c r="S237" s="135"/>
      <c r="T237" s="173"/>
      <c r="U237" s="130"/>
      <c r="V237" s="135"/>
      <c r="W237" s="137">
        <v>0</v>
      </c>
      <c r="X237" s="167"/>
      <c r="Y237" s="135"/>
      <c r="Z237" s="138">
        <v>0</v>
      </c>
      <c r="AA237" s="139"/>
      <c r="AB237" s="138">
        <v>0</v>
      </c>
      <c r="AC237" s="135"/>
      <c r="AD237" s="138">
        <f>SUM(Z237+AB237)</f>
        <v>0</v>
      </c>
      <c r="AE237" s="135"/>
      <c r="AF237" s="140">
        <f>W237-AD237</f>
        <v>0</v>
      </c>
      <c r="AG237" s="1"/>
    </row>
    <row r="238" spans="1:33" s="23" customFormat="1" ht="15.75" customHeight="1" hidden="1">
      <c r="A238" s="1"/>
      <c r="B238" s="188"/>
      <c r="C238" s="78"/>
      <c r="D238" s="78"/>
      <c r="E238" s="77"/>
      <c r="F238" s="79"/>
      <c r="G238" s="80"/>
      <c r="H238" s="81"/>
      <c r="I238" s="81"/>
      <c r="J238" s="82"/>
      <c r="K238" s="112"/>
      <c r="L238" s="87"/>
      <c r="M238" s="87"/>
      <c r="N238" s="155"/>
      <c r="O238" s="64"/>
      <c r="P238" s="65"/>
      <c r="Q238" s="83"/>
      <c r="R238" s="130"/>
      <c r="S238" s="135"/>
      <c r="T238" s="173"/>
      <c r="U238" s="128"/>
      <c r="V238" s="135"/>
      <c r="W238" s="137"/>
      <c r="X238" s="167"/>
      <c r="Y238" s="135"/>
      <c r="Z238" s="138"/>
      <c r="AA238" s="139"/>
      <c r="AB238" s="138"/>
      <c r="AC238" s="135"/>
      <c r="AD238" s="138"/>
      <c r="AE238" s="135"/>
      <c r="AF238" s="126"/>
      <c r="AG238" s="1"/>
    </row>
    <row r="239" spans="1:33" s="21" customFormat="1" ht="15.75" customHeight="1" hidden="1">
      <c r="A239" s="20"/>
      <c r="B239" s="95">
        <v>38</v>
      </c>
      <c r="C239" s="51">
        <v>4</v>
      </c>
      <c r="D239" s="52">
        <v>48</v>
      </c>
      <c r="E239" s="51">
        <v>49</v>
      </c>
      <c r="F239" s="66">
        <v>1</v>
      </c>
      <c r="G239" s="67">
        <v>4</v>
      </c>
      <c r="H239" s="68">
        <v>3</v>
      </c>
      <c r="I239" s="68"/>
      <c r="J239" s="69">
        <v>2</v>
      </c>
      <c r="K239" s="89"/>
      <c r="L239" s="90"/>
      <c r="M239" s="85"/>
      <c r="N239" s="158"/>
      <c r="O239" s="74"/>
      <c r="P239" s="53" t="s">
        <v>41</v>
      </c>
      <c r="Q239" s="75"/>
      <c r="R239" s="124"/>
      <c r="S239" s="125"/>
      <c r="T239" s="179"/>
      <c r="U239" s="124"/>
      <c r="V239" s="125"/>
      <c r="W239" s="124"/>
      <c r="X239" s="168"/>
      <c r="Y239" s="125"/>
      <c r="Z239" s="133"/>
      <c r="AA239" s="134"/>
      <c r="AB239" s="133"/>
      <c r="AC239" s="125"/>
      <c r="AD239" s="133"/>
      <c r="AE239" s="125"/>
      <c r="AF239" s="124"/>
      <c r="AG239" s="20"/>
    </row>
    <row r="240" spans="1:33" ht="15.75" customHeight="1" hidden="1">
      <c r="A240" s="3"/>
      <c r="B240" s="58"/>
      <c r="C240" s="58"/>
      <c r="D240" s="59"/>
      <c r="E240" s="58"/>
      <c r="F240" s="54"/>
      <c r="G240" s="55"/>
      <c r="H240" s="56"/>
      <c r="I240" s="56"/>
      <c r="J240" s="57"/>
      <c r="K240" s="91">
        <v>3</v>
      </c>
      <c r="L240" s="88">
        <v>2</v>
      </c>
      <c r="M240" s="86"/>
      <c r="N240" s="154"/>
      <c r="O240" s="60"/>
      <c r="P240" s="76" t="s">
        <v>20</v>
      </c>
      <c r="Q240" s="61"/>
      <c r="R240" s="128">
        <f>SUM(R241:R243)</f>
        <v>0</v>
      </c>
      <c r="S240" s="129"/>
      <c r="T240" s="172"/>
      <c r="U240" s="128"/>
      <c r="V240" s="129"/>
      <c r="W240" s="131">
        <f>SUM(W241:W243)</f>
        <v>0</v>
      </c>
      <c r="X240" s="166" t="e">
        <f>W240/R240</f>
        <v>#DIV/0!</v>
      </c>
      <c r="Y240" s="129"/>
      <c r="Z240" s="133">
        <f>SUM(Z241:Z243)</f>
        <v>0</v>
      </c>
      <c r="AA240" s="134"/>
      <c r="AB240" s="133">
        <f>SUM(AB241:AB243)</f>
        <v>0</v>
      </c>
      <c r="AC240" s="129"/>
      <c r="AD240" s="133">
        <f>SUM(AD241:AD243)</f>
        <v>0</v>
      </c>
      <c r="AE240" s="129"/>
      <c r="AF240" s="124">
        <f>SUM(AF241:AF243)</f>
        <v>0</v>
      </c>
      <c r="AG240" s="1"/>
    </row>
    <row r="241" spans="1:33" s="23" customFormat="1" ht="15.75" customHeight="1" hidden="1">
      <c r="A241" s="1"/>
      <c r="B241" s="77"/>
      <c r="C241" s="78"/>
      <c r="D241" s="78"/>
      <c r="E241" s="77"/>
      <c r="F241" s="79"/>
      <c r="G241" s="80"/>
      <c r="H241" s="81"/>
      <c r="I241" s="81"/>
      <c r="J241" s="82"/>
      <c r="K241" s="112"/>
      <c r="L241" s="87"/>
      <c r="M241" s="87">
        <v>1</v>
      </c>
      <c r="N241" s="155" t="s">
        <v>6</v>
      </c>
      <c r="O241" s="64"/>
      <c r="P241" s="63" t="s">
        <v>45</v>
      </c>
      <c r="Q241" s="83"/>
      <c r="R241" s="130">
        <v>0</v>
      </c>
      <c r="S241" s="135"/>
      <c r="T241" s="173"/>
      <c r="U241" s="128"/>
      <c r="V241" s="135"/>
      <c r="W241" s="137">
        <v>0</v>
      </c>
      <c r="X241" s="167"/>
      <c r="Y241" s="135"/>
      <c r="Z241" s="138">
        <v>0</v>
      </c>
      <c r="AA241" s="139"/>
      <c r="AB241" s="138">
        <v>0</v>
      </c>
      <c r="AC241" s="135"/>
      <c r="AD241" s="138">
        <f>SUM(Z241+AB241)</f>
        <v>0</v>
      </c>
      <c r="AE241" s="135"/>
      <c r="AF241" s="140">
        <f>W241-AD241</f>
        <v>0</v>
      </c>
      <c r="AG241" s="1"/>
    </row>
    <row r="242" spans="1:33" s="23" customFormat="1" ht="15.75" customHeight="1" hidden="1">
      <c r="A242" s="1"/>
      <c r="B242" s="77"/>
      <c r="C242" s="78"/>
      <c r="D242" s="78"/>
      <c r="E242" s="77"/>
      <c r="F242" s="79"/>
      <c r="G242" s="80"/>
      <c r="H242" s="81"/>
      <c r="I242" s="81"/>
      <c r="J242" s="82"/>
      <c r="K242" s="112"/>
      <c r="L242" s="87"/>
      <c r="M242" s="87">
        <v>2</v>
      </c>
      <c r="N242" s="155" t="s">
        <v>7</v>
      </c>
      <c r="O242" s="64"/>
      <c r="P242" s="63" t="s">
        <v>46</v>
      </c>
      <c r="Q242" s="83"/>
      <c r="R242" s="130">
        <v>0</v>
      </c>
      <c r="S242" s="135"/>
      <c r="T242" s="173"/>
      <c r="U242" s="128"/>
      <c r="V242" s="135"/>
      <c r="W242" s="137">
        <v>0</v>
      </c>
      <c r="X242" s="167"/>
      <c r="Y242" s="135"/>
      <c r="Z242" s="138">
        <v>0</v>
      </c>
      <c r="AA242" s="139"/>
      <c r="AB242" s="138">
        <v>0</v>
      </c>
      <c r="AC242" s="135"/>
      <c r="AD242" s="138">
        <f>SUM(Z242+AB242)</f>
        <v>0</v>
      </c>
      <c r="AE242" s="135"/>
      <c r="AF242" s="140">
        <f>W242-AD242</f>
        <v>0</v>
      </c>
      <c r="AG242" s="1"/>
    </row>
    <row r="243" spans="1:33" s="23" customFormat="1" ht="15.75" customHeight="1" hidden="1">
      <c r="A243" s="1"/>
      <c r="B243" s="77"/>
      <c r="C243" s="78"/>
      <c r="D243" s="78"/>
      <c r="E243" s="77"/>
      <c r="F243" s="79"/>
      <c r="G243" s="80"/>
      <c r="H243" s="81"/>
      <c r="I243" s="81"/>
      <c r="J243" s="82"/>
      <c r="K243" s="112"/>
      <c r="L243" s="87"/>
      <c r="M243" s="87">
        <v>5</v>
      </c>
      <c r="N243" s="155" t="s">
        <v>6</v>
      </c>
      <c r="O243" s="64"/>
      <c r="P243" s="63" t="s">
        <v>55</v>
      </c>
      <c r="Q243" s="83"/>
      <c r="R243" s="130">
        <v>0</v>
      </c>
      <c r="S243" s="135"/>
      <c r="T243" s="173"/>
      <c r="U243" s="128"/>
      <c r="V243" s="135"/>
      <c r="W243" s="137">
        <v>0</v>
      </c>
      <c r="X243" s="167"/>
      <c r="Y243" s="135"/>
      <c r="Z243" s="138">
        <v>0</v>
      </c>
      <c r="AA243" s="139"/>
      <c r="AB243" s="138">
        <v>0</v>
      </c>
      <c r="AC243" s="135"/>
      <c r="AD243" s="138">
        <f>SUM(Z243+AB243)</f>
        <v>0</v>
      </c>
      <c r="AE243" s="135"/>
      <c r="AF243" s="140">
        <f>W243-AD243</f>
        <v>0</v>
      </c>
      <c r="AG243" s="1"/>
    </row>
    <row r="244" spans="1:33" ht="15.75" customHeight="1" hidden="1">
      <c r="A244" s="3"/>
      <c r="B244" s="58"/>
      <c r="C244" s="58"/>
      <c r="D244" s="59"/>
      <c r="E244" s="58"/>
      <c r="F244" s="54"/>
      <c r="G244" s="55"/>
      <c r="H244" s="56"/>
      <c r="I244" s="56"/>
      <c r="J244" s="57"/>
      <c r="K244" s="94">
        <v>3</v>
      </c>
      <c r="L244" s="93">
        <v>5</v>
      </c>
      <c r="M244" s="86"/>
      <c r="N244" s="154"/>
      <c r="O244" s="64"/>
      <c r="P244" s="62" t="s">
        <v>22</v>
      </c>
      <c r="Q244" s="61"/>
      <c r="R244" s="128">
        <f>SUM(R245)</f>
        <v>0</v>
      </c>
      <c r="S244" s="129"/>
      <c r="T244" s="172"/>
      <c r="U244" s="128"/>
      <c r="V244" s="129"/>
      <c r="W244" s="131">
        <f>SUM(W245)</f>
        <v>0</v>
      </c>
      <c r="X244" s="166" t="e">
        <f>W244/R244</f>
        <v>#DIV/0!</v>
      </c>
      <c r="Y244" s="129"/>
      <c r="Z244" s="133">
        <f>SUM(Z245)</f>
        <v>0</v>
      </c>
      <c r="AA244" s="134"/>
      <c r="AB244" s="133">
        <f>SUM(AB245)</f>
        <v>0</v>
      </c>
      <c r="AC244" s="129"/>
      <c r="AD244" s="133">
        <f>SUM(AD245)</f>
        <v>0</v>
      </c>
      <c r="AE244" s="129"/>
      <c r="AF244" s="124">
        <f>SUM(AF245)</f>
        <v>0</v>
      </c>
      <c r="AG244" s="1"/>
    </row>
    <row r="245" spans="1:33" s="23" customFormat="1" ht="15.75" customHeight="1" hidden="1">
      <c r="A245" s="1"/>
      <c r="B245" s="77"/>
      <c r="C245" s="78"/>
      <c r="D245" s="78"/>
      <c r="E245" s="77"/>
      <c r="F245" s="79"/>
      <c r="G245" s="80"/>
      <c r="H245" s="81"/>
      <c r="I245" s="81"/>
      <c r="J245" s="82"/>
      <c r="K245" s="115"/>
      <c r="L245" s="114"/>
      <c r="M245" s="87">
        <v>2</v>
      </c>
      <c r="N245" s="155" t="s">
        <v>7</v>
      </c>
      <c r="O245" s="64"/>
      <c r="P245" s="65" t="s">
        <v>48</v>
      </c>
      <c r="Q245" s="83"/>
      <c r="R245" s="130">
        <v>0</v>
      </c>
      <c r="S245" s="135"/>
      <c r="T245" s="173"/>
      <c r="U245" s="128"/>
      <c r="V245" s="135"/>
      <c r="W245" s="137">
        <v>0</v>
      </c>
      <c r="X245" s="167"/>
      <c r="Y245" s="135"/>
      <c r="Z245" s="138">
        <v>0</v>
      </c>
      <c r="AA245" s="139"/>
      <c r="AB245" s="138">
        <v>0</v>
      </c>
      <c r="AC245" s="135"/>
      <c r="AD245" s="138">
        <f>SUM(Z245+AB245)</f>
        <v>0</v>
      </c>
      <c r="AE245" s="135"/>
      <c r="AF245" s="140">
        <f>W245-AD245</f>
        <v>0</v>
      </c>
      <c r="AG245" s="1"/>
    </row>
    <row r="246" spans="1:33" ht="15.75" customHeight="1" hidden="1">
      <c r="A246" s="3"/>
      <c r="B246" s="58"/>
      <c r="C246" s="58"/>
      <c r="D246" s="59"/>
      <c r="E246" s="58"/>
      <c r="F246" s="54"/>
      <c r="G246" s="55"/>
      <c r="H246" s="56"/>
      <c r="I246" s="56"/>
      <c r="J246" s="57"/>
      <c r="K246" s="91">
        <v>3</v>
      </c>
      <c r="L246" s="88">
        <v>9</v>
      </c>
      <c r="M246" s="86"/>
      <c r="N246" s="157"/>
      <c r="O246" s="73"/>
      <c r="P246" s="62" t="s">
        <v>23</v>
      </c>
      <c r="Q246" s="61"/>
      <c r="R246" s="128">
        <f>SUM(R247:R248)</f>
        <v>0</v>
      </c>
      <c r="S246" s="129"/>
      <c r="T246" s="172"/>
      <c r="U246" s="128"/>
      <c r="V246" s="129"/>
      <c r="W246" s="131">
        <f>SUM(W247:W248)</f>
        <v>0</v>
      </c>
      <c r="X246" s="166" t="e">
        <f>W246/R246</f>
        <v>#DIV/0!</v>
      </c>
      <c r="Y246" s="129"/>
      <c r="Z246" s="133">
        <f>SUM(Z247:Z248)</f>
        <v>0</v>
      </c>
      <c r="AA246" s="134"/>
      <c r="AB246" s="133">
        <f>SUM(AB247:AB248)</f>
        <v>0</v>
      </c>
      <c r="AC246" s="129"/>
      <c r="AD246" s="133">
        <f>SUM(AD247:AD248)</f>
        <v>0</v>
      </c>
      <c r="AE246" s="129"/>
      <c r="AF246" s="124">
        <f>SUM(AF247:AF248)</f>
        <v>0</v>
      </c>
      <c r="AG246" s="1"/>
    </row>
    <row r="247" spans="1:33" s="23" customFormat="1" ht="15.75" customHeight="1" hidden="1">
      <c r="A247" s="1"/>
      <c r="B247" s="77"/>
      <c r="C247" s="78"/>
      <c r="D247" s="78"/>
      <c r="E247" s="77"/>
      <c r="F247" s="79"/>
      <c r="G247" s="80"/>
      <c r="H247" s="81"/>
      <c r="I247" s="81"/>
      <c r="J247" s="82"/>
      <c r="K247" s="112"/>
      <c r="L247" s="87"/>
      <c r="M247" s="87">
        <v>1</v>
      </c>
      <c r="N247" s="155" t="s">
        <v>6</v>
      </c>
      <c r="O247" s="64"/>
      <c r="P247" s="65" t="s">
        <v>49</v>
      </c>
      <c r="Q247" s="83"/>
      <c r="R247" s="130">
        <v>0</v>
      </c>
      <c r="S247" s="135"/>
      <c r="T247" s="173"/>
      <c r="U247" s="128"/>
      <c r="V247" s="135"/>
      <c r="W247" s="137">
        <v>0</v>
      </c>
      <c r="X247" s="167"/>
      <c r="Y247" s="135"/>
      <c r="Z247" s="138">
        <v>0</v>
      </c>
      <c r="AA247" s="139"/>
      <c r="AB247" s="138">
        <v>0</v>
      </c>
      <c r="AC247" s="135"/>
      <c r="AD247" s="138">
        <f>SUM(Z247+AB247)</f>
        <v>0</v>
      </c>
      <c r="AE247" s="135"/>
      <c r="AF247" s="140">
        <f>W247-AD247</f>
        <v>0</v>
      </c>
      <c r="AG247" s="1"/>
    </row>
    <row r="248" spans="1:33" s="23" customFormat="1" ht="15.75" customHeight="1" hidden="1">
      <c r="A248" s="1"/>
      <c r="B248" s="77"/>
      <c r="C248" s="78"/>
      <c r="D248" s="78"/>
      <c r="E248" s="77"/>
      <c r="F248" s="79"/>
      <c r="G248" s="80"/>
      <c r="H248" s="81"/>
      <c r="I248" s="81"/>
      <c r="J248" s="82"/>
      <c r="K248" s="112"/>
      <c r="L248" s="87"/>
      <c r="M248" s="87">
        <v>2</v>
      </c>
      <c r="N248" s="155" t="s">
        <v>6</v>
      </c>
      <c r="O248" s="64"/>
      <c r="P248" s="65" t="s">
        <v>50</v>
      </c>
      <c r="Q248" s="83"/>
      <c r="R248" s="130">
        <v>0</v>
      </c>
      <c r="S248" s="135"/>
      <c r="T248" s="173"/>
      <c r="U248" s="128"/>
      <c r="V248" s="135"/>
      <c r="W248" s="137">
        <v>0</v>
      </c>
      <c r="X248" s="167"/>
      <c r="Y248" s="135"/>
      <c r="Z248" s="138">
        <v>0</v>
      </c>
      <c r="AA248" s="139"/>
      <c r="AB248" s="138">
        <v>0</v>
      </c>
      <c r="AC248" s="135"/>
      <c r="AD248" s="138">
        <f>SUM(Z248+AB248)</f>
        <v>0</v>
      </c>
      <c r="AE248" s="135"/>
      <c r="AF248" s="140">
        <f>W248-AD248</f>
        <v>0</v>
      </c>
      <c r="AG248" s="1"/>
    </row>
    <row r="249" spans="1:33" ht="15.75" customHeight="1" hidden="1">
      <c r="A249" s="3"/>
      <c r="B249" s="58"/>
      <c r="C249" s="58"/>
      <c r="D249" s="59"/>
      <c r="E249" s="58"/>
      <c r="F249" s="54"/>
      <c r="G249" s="55"/>
      <c r="H249" s="56"/>
      <c r="I249" s="56"/>
      <c r="J249" s="57"/>
      <c r="K249" s="91"/>
      <c r="L249" s="88"/>
      <c r="M249" s="86"/>
      <c r="N249" s="157"/>
      <c r="O249" s="60"/>
      <c r="P249" s="62"/>
      <c r="Q249" s="61"/>
      <c r="R249" s="128"/>
      <c r="S249" s="129"/>
      <c r="T249" s="172"/>
      <c r="U249" s="128"/>
      <c r="V249" s="129"/>
      <c r="W249" s="131"/>
      <c r="X249" s="166"/>
      <c r="Y249" s="129"/>
      <c r="Z249" s="133"/>
      <c r="AA249" s="134"/>
      <c r="AB249" s="133"/>
      <c r="AC249" s="129"/>
      <c r="AD249" s="133"/>
      <c r="AE249" s="129"/>
      <c r="AF249" s="124"/>
      <c r="AG249" s="1"/>
    </row>
    <row r="250" spans="1:33" s="21" customFormat="1" ht="15.75" customHeight="1">
      <c r="A250" s="20"/>
      <c r="B250" s="95">
        <v>38</v>
      </c>
      <c r="C250" s="51">
        <v>4</v>
      </c>
      <c r="D250" s="52">
        <v>50</v>
      </c>
      <c r="E250" s="51">
        <v>50</v>
      </c>
      <c r="F250" s="66">
        <v>9</v>
      </c>
      <c r="G250" s="67">
        <v>4</v>
      </c>
      <c r="H250" s="68">
        <v>2</v>
      </c>
      <c r="I250" s="68"/>
      <c r="J250" s="69">
        <v>2</v>
      </c>
      <c r="K250" s="89"/>
      <c r="L250" s="90"/>
      <c r="M250" s="85"/>
      <c r="N250" s="158"/>
      <c r="O250" s="74"/>
      <c r="P250" s="53" t="s">
        <v>31</v>
      </c>
      <c r="Q250" s="75"/>
      <c r="R250" s="124"/>
      <c r="S250" s="125"/>
      <c r="T250" s="179"/>
      <c r="U250" s="124"/>
      <c r="V250" s="125"/>
      <c r="W250" s="124"/>
      <c r="X250" s="168"/>
      <c r="Y250" s="125"/>
      <c r="Z250" s="133"/>
      <c r="AA250" s="134"/>
      <c r="AB250" s="133"/>
      <c r="AC250" s="125"/>
      <c r="AD250" s="133"/>
      <c r="AE250" s="125"/>
      <c r="AF250" s="124"/>
      <c r="AG250" s="20"/>
    </row>
    <row r="251" spans="1:33" ht="15.75" customHeight="1">
      <c r="A251" s="3"/>
      <c r="B251" s="58"/>
      <c r="C251" s="58"/>
      <c r="D251" s="59"/>
      <c r="E251" s="58"/>
      <c r="F251" s="54"/>
      <c r="G251" s="55"/>
      <c r="H251" s="56"/>
      <c r="I251" s="56"/>
      <c r="J251" s="57"/>
      <c r="K251" s="91">
        <v>3</v>
      </c>
      <c r="L251" s="88">
        <v>2</v>
      </c>
      <c r="M251" s="86"/>
      <c r="N251" s="154"/>
      <c r="O251" s="60"/>
      <c r="P251" s="76" t="s">
        <v>20</v>
      </c>
      <c r="Q251" s="61"/>
      <c r="R251" s="128">
        <f>SUM(R252:R254)</f>
        <v>4000</v>
      </c>
      <c r="S251" s="129"/>
      <c r="T251" s="172"/>
      <c r="U251" s="128"/>
      <c r="V251" s="129"/>
      <c r="W251" s="131">
        <f>SUM(W252:W254)</f>
        <v>4000</v>
      </c>
      <c r="X251" s="166">
        <f>W251/R251</f>
        <v>1</v>
      </c>
      <c r="Y251" s="129"/>
      <c r="Z251" s="133">
        <f>SUM(Z252:Z254)</f>
        <v>3954.17</v>
      </c>
      <c r="AA251" s="134"/>
      <c r="AB251" s="133">
        <f>SUM(AB252:AB254)</f>
        <v>0</v>
      </c>
      <c r="AC251" s="129"/>
      <c r="AD251" s="133">
        <f>SUM(AD252:AD254)</f>
        <v>3954.17</v>
      </c>
      <c r="AE251" s="129"/>
      <c r="AF251" s="124">
        <f>SUM(AF252:AF254)</f>
        <v>45.829999999999856</v>
      </c>
      <c r="AG251" s="1"/>
    </row>
    <row r="252" spans="1:33" s="23" customFormat="1" ht="15.75" customHeight="1">
      <c r="A252" s="1"/>
      <c r="B252" s="77"/>
      <c r="C252" s="78"/>
      <c r="D252" s="78"/>
      <c r="E252" s="77"/>
      <c r="F252" s="79"/>
      <c r="G252" s="80"/>
      <c r="H252" s="81"/>
      <c r="I252" s="81"/>
      <c r="J252" s="82"/>
      <c r="K252" s="112"/>
      <c r="L252" s="87"/>
      <c r="M252" s="87">
        <v>1</v>
      </c>
      <c r="N252" s="155" t="s">
        <v>6</v>
      </c>
      <c r="O252" s="64"/>
      <c r="P252" s="63" t="s">
        <v>45</v>
      </c>
      <c r="Q252" s="83"/>
      <c r="R252" s="130">
        <v>3000</v>
      </c>
      <c r="S252" s="135"/>
      <c r="T252" s="173"/>
      <c r="U252" s="128"/>
      <c r="V252" s="135"/>
      <c r="W252" s="137">
        <v>3000</v>
      </c>
      <c r="X252" s="167"/>
      <c r="Y252" s="135"/>
      <c r="Z252" s="138">
        <v>3020.34</v>
      </c>
      <c r="AA252" s="139"/>
      <c r="AB252" s="138">
        <v>0</v>
      </c>
      <c r="AC252" s="135"/>
      <c r="AD252" s="138">
        <f>SUM(Z252+AB252)</f>
        <v>3020.34</v>
      </c>
      <c r="AE252" s="135"/>
      <c r="AF252" s="140">
        <f>W252-AD252</f>
        <v>-20.340000000000146</v>
      </c>
      <c r="AG252" s="1"/>
    </row>
    <row r="253" spans="1:33" s="23" customFormat="1" ht="15.75" customHeight="1">
      <c r="A253" s="1"/>
      <c r="B253" s="77"/>
      <c r="C253" s="78"/>
      <c r="D253" s="78"/>
      <c r="E253" s="77"/>
      <c r="F253" s="79"/>
      <c r="G253" s="80"/>
      <c r="H253" s="81"/>
      <c r="I253" s="81"/>
      <c r="J253" s="82"/>
      <c r="K253" s="112"/>
      <c r="L253" s="87"/>
      <c r="M253" s="87">
        <v>2</v>
      </c>
      <c r="N253" s="155" t="s">
        <v>7</v>
      </c>
      <c r="O253" s="64"/>
      <c r="P253" s="63" t="s">
        <v>46</v>
      </c>
      <c r="Q253" s="83"/>
      <c r="R253" s="130">
        <v>850</v>
      </c>
      <c r="S253" s="135"/>
      <c r="T253" s="173"/>
      <c r="U253" s="128"/>
      <c r="V253" s="135"/>
      <c r="W253" s="137">
        <v>850</v>
      </c>
      <c r="X253" s="167"/>
      <c r="Y253" s="135"/>
      <c r="Z253" s="138">
        <v>847</v>
      </c>
      <c r="AA253" s="139"/>
      <c r="AB253" s="138">
        <v>0</v>
      </c>
      <c r="AC253" s="135"/>
      <c r="AD253" s="138">
        <f>SUM(Z253+AB253)</f>
        <v>847</v>
      </c>
      <c r="AE253" s="135"/>
      <c r="AF253" s="140">
        <f>W253-AD253</f>
        <v>3</v>
      </c>
      <c r="AG253" s="1"/>
    </row>
    <row r="254" spans="1:33" s="23" customFormat="1" ht="15.75" customHeight="1">
      <c r="A254" s="1"/>
      <c r="B254" s="77"/>
      <c r="C254" s="78"/>
      <c r="D254" s="78"/>
      <c r="E254" s="77"/>
      <c r="F254" s="79"/>
      <c r="G254" s="80"/>
      <c r="H254" s="81"/>
      <c r="I254" s="81"/>
      <c r="J254" s="82"/>
      <c r="K254" s="112"/>
      <c r="L254" s="87"/>
      <c r="M254" s="87">
        <v>5</v>
      </c>
      <c r="N254" s="155" t="s">
        <v>6</v>
      </c>
      <c r="O254" s="64"/>
      <c r="P254" s="63" t="s">
        <v>55</v>
      </c>
      <c r="Q254" s="83"/>
      <c r="R254" s="130">
        <v>150</v>
      </c>
      <c r="S254" s="135"/>
      <c r="T254" s="173"/>
      <c r="U254" s="128"/>
      <c r="V254" s="135"/>
      <c r="W254" s="137">
        <v>150</v>
      </c>
      <c r="X254" s="167"/>
      <c r="Y254" s="135"/>
      <c r="Z254" s="138">
        <v>86.83</v>
      </c>
      <c r="AA254" s="139"/>
      <c r="AB254" s="138">
        <v>0</v>
      </c>
      <c r="AC254" s="135"/>
      <c r="AD254" s="138">
        <f>SUM(Z254+AB254)</f>
        <v>86.83</v>
      </c>
      <c r="AE254" s="135"/>
      <c r="AF254" s="140">
        <f>W254-AD254</f>
        <v>63.17</v>
      </c>
      <c r="AG254" s="1"/>
    </row>
    <row r="255" spans="1:33" ht="15.75" customHeight="1">
      <c r="A255" s="3"/>
      <c r="B255" s="58"/>
      <c r="C255" s="58"/>
      <c r="D255" s="59"/>
      <c r="E255" s="58"/>
      <c r="F255" s="54"/>
      <c r="G255" s="55"/>
      <c r="H255" s="56"/>
      <c r="I255" s="56"/>
      <c r="J255" s="57"/>
      <c r="K255" s="92" t="s">
        <v>18</v>
      </c>
      <c r="L255" s="88">
        <v>3</v>
      </c>
      <c r="M255" s="86"/>
      <c r="N255" s="154"/>
      <c r="O255" s="60"/>
      <c r="P255" s="62" t="s">
        <v>21</v>
      </c>
      <c r="Q255" s="61"/>
      <c r="R255" s="128">
        <f>SUM(R256:R258)</f>
        <v>5500</v>
      </c>
      <c r="S255" s="129"/>
      <c r="T255" s="172"/>
      <c r="U255" s="128"/>
      <c r="V255" s="129"/>
      <c r="W255" s="131">
        <f>SUM(W256:W258)</f>
        <v>5500</v>
      </c>
      <c r="X255" s="166">
        <f>W255/R255</f>
        <v>1</v>
      </c>
      <c r="Y255" s="129"/>
      <c r="Z255" s="133">
        <f>SUM(Z256:Z258)</f>
        <v>5460</v>
      </c>
      <c r="AA255" s="134"/>
      <c r="AB255" s="133">
        <f>SUM(AB256:AB258)</f>
        <v>0</v>
      </c>
      <c r="AC255" s="129"/>
      <c r="AD255" s="133">
        <f>SUM(AD256:AD258)</f>
        <v>5460</v>
      </c>
      <c r="AE255" s="129"/>
      <c r="AF255" s="124">
        <f>SUM(AF256:AF258)</f>
        <v>40</v>
      </c>
      <c r="AG255" s="1"/>
    </row>
    <row r="256" spans="1:33" s="23" customFormat="1" ht="15.75" customHeight="1">
      <c r="A256" s="1"/>
      <c r="B256" s="77"/>
      <c r="C256" s="78"/>
      <c r="D256" s="78"/>
      <c r="E256" s="77"/>
      <c r="F256" s="79"/>
      <c r="G256" s="80"/>
      <c r="H256" s="81"/>
      <c r="I256" s="81"/>
      <c r="J256" s="82"/>
      <c r="K256" s="113"/>
      <c r="L256" s="114"/>
      <c r="M256" s="87">
        <v>1</v>
      </c>
      <c r="N256" s="155" t="s">
        <v>6</v>
      </c>
      <c r="O256" s="64"/>
      <c r="P256" s="65" t="s">
        <v>51</v>
      </c>
      <c r="Q256" s="83"/>
      <c r="R256" s="130">
        <v>3000</v>
      </c>
      <c r="S256" s="135"/>
      <c r="T256" s="173"/>
      <c r="U256" s="128"/>
      <c r="V256" s="135"/>
      <c r="W256" s="137">
        <v>3000</v>
      </c>
      <c r="X256" s="167"/>
      <c r="Y256" s="135"/>
      <c r="Z256" s="138">
        <v>294</v>
      </c>
      <c r="AA256" s="139"/>
      <c r="AB256" s="138">
        <v>0</v>
      </c>
      <c r="AC256" s="135"/>
      <c r="AD256" s="138">
        <f>SUM(Z256+AB256)</f>
        <v>294</v>
      </c>
      <c r="AE256" s="135"/>
      <c r="AF256" s="140">
        <f>W256-AD256</f>
        <v>2706</v>
      </c>
      <c r="AG256" s="1"/>
    </row>
    <row r="257" spans="1:33" s="23" customFormat="1" ht="15.75" customHeight="1">
      <c r="A257" s="1"/>
      <c r="B257" s="77"/>
      <c r="C257" s="78"/>
      <c r="D257" s="78"/>
      <c r="E257" s="77"/>
      <c r="F257" s="79"/>
      <c r="G257" s="80"/>
      <c r="H257" s="81"/>
      <c r="I257" s="81"/>
      <c r="J257" s="82"/>
      <c r="K257" s="113"/>
      <c r="L257" s="114"/>
      <c r="M257" s="87">
        <v>2</v>
      </c>
      <c r="N257" s="155" t="s">
        <v>6</v>
      </c>
      <c r="O257" s="64"/>
      <c r="P257" s="65" t="s">
        <v>47</v>
      </c>
      <c r="Q257" s="83"/>
      <c r="R257" s="130">
        <v>0</v>
      </c>
      <c r="S257" s="135"/>
      <c r="T257" s="173"/>
      <c r="U257" s="128"/>
      <c r="V257" s="135"/>
      <c r="W257" s="137">
        <v>0</v>
      </c>
      <c r="X257" s="167"/>
      <c r="Y257" s="135"/>
      <c r="Z257" s="138">
        <v>0</v>
      </c>
      <c r="AA257" s="139"/>
      <c r="AB257" s="138">
        <v>0</v>
      </c>
      <c r="AC257" s="135"/>
      <c r="AD257" s="138">
        <f>SUM(Z257+AB257)</f>
        <v>0</v>
      </c>
      <c r="AE257" s="135"/>
      <c r="AF257" s="140">
        <f>W257-AD257</f>
        <v>0</v>
      </c>
      <c r="AG257" s="1"/>
    </row>
    <row r="258" spans="1:33" s="23" customFormat="1" ht="15.75" customHeight="1">
      <c r="A258" s="1"/>
      <c r="B258" s="77"/>
      <c r="C258" s="78"/>
      <c r="D258" s="78"/>
      <c r="E258" s="77"/>
      <c r="F258" s="79"/>
      <c r="G258" s="80"/>
      <c r="H258" s="81"/>
      <c r="I258" s="81"/>
      <c r="J258" s="82"/>
      <c r="K258" s="113"/>
      <c r="L258" s="114"/>
      <c r="M258" s="87">
        <v>3</v>
      </c>
      <c r="N258" s="155" t="s">
        <v>6</v>
      </c>
      <c r="O258" s="64"/>
      <c r="P258" s="65" t="s">
        <v>52</v>
      </c>
      <c r="Q258" s="83"/>
      <c r="R258" s="130">
        <v>2500</v>
      </c>
      <c r="S258" s="135"/>
      <c r="T258" s="173"/>
      <c r="U258" s="130"/>
      <c r="V258" s="135"/>
      <c r="W258" s="137">
        <v>2500</v>
      </c>
      <c r="X258" s="167"/>
      <c r="Y258" s="135"/>
      <c r="Z258" s="138">
        <v>5166</v>
      </c>
      <c r="AA258" s="139"/>
      <c r="AB258" s="138">
        <v>0</v>
      </c>
      <c r="AC258" s="135"/>
      <c r="AD258" s="138">
        <f>SUM(Z258+AB258)</f>
        <v>5166</v>
      </c>
      <c r="AE258" s="135"/>
      <c r="AF258" s="140">
        <f>W258-AD258</f>
        <v>-2666</v>
      </c>
      <c r="AG258" s="1"/>
    </row>
    <row r="259" spans="1:33" ht="15.75" customHeight="1">
      <c r="A259" s="3"/>
      <c r="B259" s="58"/>
      <c r="C259" s="58"/>
      <c r="D259" s="59"/>
      <c r="E259" s="58"/>
      <c r="F259" s="54"/>
      <c r="G259" s="55"/>
      <c r="H259" s="56"/>
      <c r="I259" s="56"/>
      <c r="J259" s="57"/>
      <c r="K259" s="94">
        <v>3</v>
      </c>
      <c r="L259" s="93">
        <v>5</v>
      </c>
      <c r="M259" s="86"/>
      <c r="N259" s="154"/>
      <c r="O259" s="64"/>
      <c r="P259" s="62" t="s">
        <v>22</v>
      </c>
      <c r="Q259" s="61"/>
      <c r="R259" s="128">
        <f>SUM(R260)</f>
        <v>4000</v>
      </c>
      <c r="S259" s="129"/>
      <c r="T259" s="172"/>
      <c r="U259" s="128"/>
      <c r="V259" s="129"/>
      <c r="W259" s="131">
        <f>SUM(W260)</f>
        <v>4000</v>
      </c>
      <c r="X259" s="166">
        <f>W259/R259</f>
        <v>1</v>
      </c>
      <c r="Y259" s="129"/>
      <c r="Z259" s="133">
        <f>SUM(Z260)</f>
        <v>2946.07</v>
      </c>
      <c r="AA259" s="134"/>
      <c r="AB259" s="133">
        <f>SUM(AB260)</f>
        <v>0</v>
      </c>
      <c r="AC259" s="129"/>
      <c r="AD259" s="133">
        <f>SUM(AD260)</f>
        <v>2946.07</v>
      </c>
      <c r="AE259" s="129"/>
      <c r="AF259" s="124">
        <f>SUM(AF260)</f>
        <v>1053.9299999999998</v>
      </c>
      <c r="AG259" s="1"/>
    </row>
    <row r="260" spans="1:33" s="23" customFormat="1" ht="15.75" customHeight="1">
      <c r="A260" s="1"/>
      <c r="B260" s="77"/>
      <c r="C260" s="78"/>
      <c r="D260" s="78"/>
      <c r="E260" s="77"/>
      <c r="F260" s="79"/>
      <c r="G260" s="80"/>
      <c r="H260" s="81"/>
      <c r="I260" s="81"/>
      <c r="J260" s="82"/>
      <c r="K260" s="115"/>
      <c r="L260" s="114"/>
      <c r="M260" s="87">
        <v>2</v>
      </c>
      <c r="N260" s="155" t="s">
        <v>7</v>
      </c>
      <c r="O260" s="64"/>
      <c r="P260" s="65" t="s">
        <v>48</v>
      </c>
      <c r="Q260" s="83"/>
      <c r="R260" s="130">
        <v>4000</v>
      </c>
      <c r="S260" s="135"/>
      <c r="T260" s="173"/>
      <c r="U260" s="128"/>
      <c r="V260" s="135"/>
      <c r="W260" s="137">
        <v>4000</v>
      </c>
      <c r="X260" s="167"/>
      <c r="Y260" s="135"/>
      <c r="Z260" s="138">
        <v>2946.07</v>
      </c>
      <c r="AA260" s="139"/>
      <c r="AB260" s="138">
        <v>0</v>
      </c>
      <c r="AC260" s="135"/>
      <c r="AD260" s="138">
        <f>SUM(Z260+AB260)</f>
        <v>2946.07</v>
      </c>
      <c r="AE260" s="135"/>
      <c r="AF260" s="140">
        <f>W260-AD260</f>
        <v>1053.9299999999998</v>
      </c>
      <c r="AG260" s="1"/>
    </row>
    <row r="261" spans="1:33" ht="15.75" customHeight="1">
      <c r="A261" s="3"/>
      <c r="B261" s="58"/>
      <c r="C261" s="58"/>
      <c r="D261" s="59"/>
      <c r="E261" s="58"/>
      <c r="F261" s="54"/>
      <c r="G261" s="55"/>
      <c r="H261" s="56"/>
      <c r="I261" s="56"/>
      <c r="J261" s="57"/>
      <c r="K261" s="92">
        <v>3</v>
      </c>
      <c r="L261" s="88">
        <v>7</v>
      </c>
      <c r="M261" s="86"/>
      <c r="N261" s="154"/>
      <c r="O261" s="60"/>
      <c r="P261" s="62" t="s">
        <v>24</v>
      </c>
      <c r="Q261" s="61"/>
      <c r="R261" s="128">
        <f>SUM(R262:R264)</f>
        <v>2000</v>
      </c>
      <c r="S261" s="129"/>
      <c r="T261" s="172"/>
      <c r="U261" s="128"/>
      <c r="V261" s="129"/>
      <c r="W261" s="131">
        <f>SUM(W262:W264)</f>
        <v>2000</v>
      </c>
      <c r="X261" s="166">
        <f>W261/R261</f>
        <v>1</v>
      </c>
      <c r="Y261" s="129"/>
      <c r="Z261" s="133">
        <f>SUM(Z262:Z264)</f>
        <v>1658.18</v>
      </c>
      <c r="AA261" s="134"/>
      <c r="AB261" s="133">
        <f>SUM(AB262:AB264)</f>
        <v>0</v>
      </c>
      <c r="AC261" s="129"/>
      <c r="AD261" s="133">
        <f>SUM(AD262:AD264)</f>
        <v>1658.18</v>
      </c>
      <c r="AE261" s="129"/>
      <c r="AF261" s="124">
        <f>SUM(AF262:AF264)</f>
        <v>341.81999999999994</v>
      </c>
      <c r="AG261" s="1"/>
    </row>
    <row r="262" spans="1:33" s="23" customFormat="1" ht="15.75" customHeight="1">
      <c r="A262" s="1"/>
      <c r="B262" s="77"/>
      <c r="C262" s="77"/>
      <c r="D262" s="78"/>
      <c r="E262" s="77"/>
      <c r="F262" s="79"/>
      <c r="G262" s="80"/>
      <c r="H262" s="81"/>
      <c r="I262" s="81"/>
      <c r="J262" s="82"/>
      <c r="K262" s="113"/>
      <c r="L262" s="87"/>
      <c r="M262" s="87">
        <v>1</v>
      </c>
      <c r="N262" s="171">
        <v>2</v>
      </c>
      <c r="O262" s="64"/>
      <c r="P262" s="65" t="s">
        <v>69</v>
      </c>
      <c r="Q262" s="83"/>
      <c r="R262" s="130">
        <v>0</v>
      </c>
      <c r="S262" s="135"/>
      <c r="T262" s="173"/>
      <c r="U262" s="130"/>
      <c r="V262" s="135"/>
      <c r="W262" s="137">
        <f>R262*8/100</f>
        <v>0</v>
      </c>
      <c r="X262" s="167"/>
      <c r="Y262" s="135"/>
      <c r="Z262" s="138">
        <v>0</v>
      </c>
      <c r="AA262" s="139"/>
      <c r="AB262" s="138">
        <v>0</v>
      </c>
      <c r="AC262" s="135"/>
      <c r="AD262" s="138">
        <f>SUM(Z262+AB262)</f>
        <v>0</v>
      </c>
      <c r="AE262" s="135"/>
      <c r="AF262" s="140">
        <f>W262-AD262</f>
        <v>0</v>
      </c>
      <c r="AG262" s="1"/>
    </row>
    <row r="263" spans="1:33" s="23" customFormat="1" ht="15.75" customHeight="1">
      <c r="A263" s="1"/>
      <c r="B263" s="77"/>
      <c r="C263" s="77"/>
      <c r="D263" s="78"/>
      <c r="E263" s="77"/>
      <c r="F263" s="79"/>
      <c r="G263" s="80"/>
      <c r="H263" s="81"/>
      <c r="I263" s="81"/>
      <c r="J263" s="82"/>
      <c r="K263" s="113"/>
      <c r="L263" s="87"/>
      <c r="M263" s="87">
        <v>1</v>
      </c>
      <c r="N263" s="171">
        <v>3</v>
      </c>
      <c r="O263" s="64"/>
      <c r="P263" s="65" t="s">
        <v>66</v>
      </c>
      <c r="Q263" s="83"/>
      <c r="R263" s="130">
        <v>0</v>
      </c>
      <c r="S263" s="135"/>
      <c r="T263" s="173"/>
      <c r="U263" s="128"/>
      <c r="V263" s="135"/>
      <c r="W263" s="137">
        <f>R263*8/100</f>
        <v>0</v>
      </c>
      <c r="X263" s="167"/>
      <c r="Y263" s="135"/>
      <c r="Z263" s="138">
        <v>0</v>
      </c>
      <c r="AA263" s="139"/>
      <c r="AB263" s="138">
        <v>0</v>
      </c>
      <c r="AC263" s="135"/>
      <c r="AD263" s="138">
        <f>SUM(Z263+AB263)</f>
        <v>0</v>
      </c>
      <c r="AE263" s="135"/>
      <c r="AF263" s="140">
        <f>W263-AD263</f>
        <v>0</v>
      </c>
      <c r="AG263" s="1"/>
    </row>
    <row r="264" spans="1:33" s="23" customFormat="1" ht="15.75" customHeight="1">
      <c r="A264" s="1"/>
      <c r="B264" s="77"/>
      <c r="C264" s="78"/>
      <c r="D264" s="78"/>
      <c r="E264" s="77"/>
      <c r="F264" s="79"/>
      <c r="G264" s="80"/>
      <c r="H264" s="81"/>
      <c r="I264" s="81"/>
      <c r="J264" s="82"/>
      <c r="K264" s="113"/>
      <c r="L264" s="87"/>
      <c r="M264" s="87">
        <v>3</v>
      </c>
      <c r="N264" s="155" t="s">
        <v>7</v>
      </c>
      <c r="O264" s="64"/>
      <c r="P264" s="65" t="s">
        <v>54</v>
      </c>
      <c r="Q264" s="83"/>
      <c r="R264" s="130">
        <v>2000</v>
      </c>
      <c r="S264" s="135"/>
      <c r="T264" s="173"/>
      <c r="U264" s="130"/>
      <c r="V264" s="135"/>
      <c r="W264" s="137">
        <v>2000</v>
      </c>
      <c r="X264" s="167"/>
      <c r="Y264" s="135"/>
      <c r="Z264" s="138">
        <v>1658.18</v>
      </c>
      <c r="AA264" s="139"/>
      <c r="AB264" s="138">
        <v>0</v>
      </c>
      <c r="AC264" s="135"/>
      <c r="AD264" s="138">
        <f>SUM(Z264+AB264)</f>
        <v>1658.18</v>
      </c>
      <c r="AE264" s="135"/>
      <c r="AF264" s="140">
        <f>W264-AD264</f>
        <v>341.81999999999994</v>
      </c>
      <c r="AG264" s="1"/>
    </row>
    <row r="265" spans="1:33" ht="15.75" customHeight="1">
      <c r="A265" s="3"/>
      <c r="B265" s="58"/>
      <c r="C265" s="58"/>
      <c r="D265" s="59"/>
      <c r="E265" s="58"/>
      <c r="F265" s="54"/>
      <c r="G265" s="55"/>
      <c r="H265" s="56"/>
      <c r="I265" s="56"/>
      <c r="J265" s="57"/>
      <c r="K265" s="91">
        <v>3</v>
      </c>
      <c r="L265" s="88">
        <v>9</v>
      </c>
      <c r="M265" s="86"/>
      <c r="N265" s="157"/>
      <c r="O265" s="73"/>
      <c r="P265" s="62" t="s">
        <v>23</v>
      </c>
      <c r="Q265" s="61"/>
      <c r="R265" s="128">
        <f>SUM(R266:R267)</f>
        <v>70000</v>
      </c>
      <c r="S265" s="129"/>
      <c r="T265" s="172"/>
      <c r="U265" s="128"/>
      <c r="V265" s="129"/>
      <c r="W265" s="131">
        <f>SUM(W266:W267)</f>
        <v>70000</v>
      </c>
      <c r="X265" s="166">
        <f>W265/R265</f>
        <v>1</v>
      </c>
      <c r="Y265" s="129"/>
      <c r="Z265" s="133">
        <f>SUM(Z266:Z267)</f>
        <v>50930.69</v>
      </c>
      <c r="AA265" s="134"/>
      <c r="AB265" s="133">
        <f>SUM(AB266:AB267)</f>
        <v>0</v>
      </c>
      <c r="AC265" s="129"/>
      <c r="AD265" s="133">
        <f>SUM(AD266:AD267)</f>
        <v>50930.69</v>
      </c>
      <c r="AE265" s="129"/>
      <c r="AF265" s="124">
        <f>SUM(AF266:AF267)</f>
        <v>19069.31</v>
      </c>
      <c r="AG265" s="1"/>
    </row>
    <row r="266" spans="1:33" s="23" customFormat="1" ht="15.75" customHeight="1">
      <c r="A266" s="1"/>
      <c r="B266" s="77"/>
      <c r="C266" s="78"/>
      <c r="D266" s="78"/>
      <c r="E266" s="77"/>
      <c r="F266" s="79"/>
      <c r="G266" s="80"/>
      <c r="H266" s="81"/>
      <c r="I266" s="81"/>
      <c r="J266" s="82"/>
      <c r="K266" s="112"/>
      <c r="L266" s="87"/>
      <c r="M266" s="87">
        <v>1</v>
      </c>
      <c r="N266" s="155" t="s">
        <v>6</v>
      </c>
      <c r="O266" s="64"/>
      <c r="P266" s="65" t="s">
        <v>49</v>
      </c>
      <c r="Q266" s="83"/>
      <c r="R266" s="130">
        <v>50000</v>
      </c>
      <c r="S266" s="135"/>
      <c r="T266" s="173"/>
      <c r="U266" s="128"/>
      <c r="V266" s="135"/>
      <c r="W266" s="137">
        <v>50000</v>
      </c>
      <c r="X266" s="167"/>
      <c r="Y266" s="135"/>
      <c r="Z266" s="138">
        <v>20505.71</v>
      </c>
      <c r="AA266" s="139"/>
      <c r="AB266" s="138">
        <v>0</v>
      </c>
      <c r="AC266" s="135"/>
      <c r="AD266" s="138">
        <f>SUM(Z266+AB266)</f>
        <v>20505.71</v>
      </c>
      <c r="AE266" s="135"/>
      <c r="AF266" s="140">
        <f>W266-AD266</f>
        <v>29494.29</v>
      </c>
      <c r="AG266" s="1"/>
    </row>
    <row r="267" spans="1:33" s="23" customFormat="1" ht="15.75" customHeight="1">
      <c r="A267" s="1"/>
      <c r="B267" s="77"/>
      <c r="C267" s="78"/>
      <c r="D267" s="78"/>
      <c r="E267" s="77"/>
      <c r="F267" s="79"/>
      <c r="G267" s="80"/>
      <c r="H267" s="81"/>
      <c r="I267" s="81"/>
      <c r="J267" s="82"/>
      <c r="K267" s="112"/>
      <c r="L267" s="87"/>
      <c r="M267" s="87">
        <v>2</v>
      </c>
      <c r="N267" s="155" t="s">
        <v>6</v>
      </c>
      <c r="O267" s="64"/>
      <c r="P267" s="65" t="s">
        <v>50</v>
      </c>
      <c r="Q267" s="83"/>
      <c r="R267" s="130">
        <v>20000</v>
      </c>
      <c r="S267" s="135"/>
      <c r="T267" s="173"/>
      <c r="U267" s="128"/>
      <c r="V267" s="135"/>
      <c r="W267" s="137">
        <v>20000</v>
      </c>
      <c r="X267" s="167"/>
      <c r="Y267" s="135"/>
      <c r="Z267" s="138">
        <v>30424.98</v>
      </c>
      <c r="AA267" s="139"/>
      <c r="AB267" s="138">
        <v>0</v>
      </c>
      <c r="AC267" s="135"/>
      <c r="AD267" s="138">
        <f>SUM(Z267+AB267)</f>
        <v>30424.98</v>
      </c>
      <c r="AE267" s="135"/>
      <c r="AF267" s="140">
        <f>W267-AD267</f>
        <v>-10424.98</v>
      </c>
      <c r="AG267" s="1"/>
    </row>
    <row r="268" spans="1:33" ht="15.75" customHeight="1">
      <c r="A268" s="3"/>
      <c r="B268" s="58"/>
      <c r="C268" s="58"/>
      <c r="D268" s="59"/>
      <c r="E268" s="58"/>
      <c r="F268" s="54"/>
      <c r="G268" s="55"/>
      <c r="H268" s="56"/>
      <c r="I268" s="56"/>
      <c r="J268" s="57"/>
      <c r="K268" s="91"/>
      <c r="L268" s="88"/>
      <c r="M268" s="86"/>
      <c r="N268" s="157"/>
      <c r="O268" s="60"/>
      <c r="P268" s="62"/>
      <c r="Q268" s="61"/>
      <c r="R268" s="128"/>
      <c r="S268" s="129"/>
      <c r="T268" s="172"/>
      <c r="U268" s="128"/>
      <c r="V268" s="129"/>
      <c r="W268" s="131"/>
      <c r="X268" s="166"/>
      <c r="Y268" s="129"/>
      <c r="Z268" s="133"/>
      <c r="AA268" s="134"/>
      <c r="AB268" s="133"/>
      <c r="AC268" s="129"/>
      <c r="AD268" s="133"/>
      <c r="AE268" s="129"/>
      <c r="AF268" s="124"/>
      <c r="AG268" s="1"/>
    </row>
    <row r="269" spans="1:33" s="21" customFormat="1" ht="15.75" customHeight="1">
      <c r="A269" s="20"/>
      <c r="B269" s="95">
        <v>38</v>
      </c>
      <c r="C269" s="51">
        <v>4</v>
      </c>
      <c r="D269" s="52">
        <v>50</v>
      </c>
      <c r="E269" s="51">
        <v>52</v>
      </c>
      <c r="F269" s="66">
        <v>9</v>
      </c>
      <c r="G269" s="67">
        <v>4</v>
      </c>
      <c r="H269" s="68">
        <v>2</v>
      </c>
      <c r="I269" s="68"/>
      <c r="J269" s="69">
        <v>2</v>
      </c>
      <c r="K269" s="89"/>
      <c r="L269" s="90"/>
      <c r="M269" s="85"/>
      <c r="N269" s="158"/>
      <c r="O269" s="74"/>
      <c r="P269" s="53" t="s">
        <v>32</v>
      </c>
      <c r="Q269" s="75"/>
      <c r="R269" s="124"/>
      <c r="S269" s="125"/>
      <c r="T269" s="179"/>
      <c r="U269" s="124"/>
      <c r="V269" s="125"/>
      <c r="W269" s="124"/>
      <c r="X269" s="168"/>
      <c r="Y269" s="125"/>
      <c r="Z269" s="133"/>
      <c r="AA269" s="134"/>
      <c r="AB269" s="133"/>
      <c r="AC269" s="125"/>
      <c r="AD269" s="133"/>
      <c r="AE269" s="125"/>
      <c r="AF269" s="124"/>
      <c r="AG269" s="20"/>
    </row>
    <row r="270" spans="1:33" ht="15.75" customHeight="1">
      <c r="A270" s="1"/>
      <c r="B270" s="58"/>
      <c r="C270" s="58"/>
      <c r="D270" s="59"/>
      <c r="E270" s="58"/>
      <c r="F270" s="54"/>
      <c r="G270" s="55"/>
      <c r="H270" s="56"/>
      <c r="I270" s="56"/>
      <c r="J270" s="57"/>
      <c r="K270" s="91">
        <v>3</v>
      </c>
      <c r="L270" s="88">
        <v>2</v>
      </c>
      <c r="M270" s="86"/>
      <c r="N270" s="154"/>
      <c r="O270" s="60"/>
      <c r="P270" s="76" t="s">
        <v>20</v>
      </c>
      <c r="Q270" s="61"/>
      <c r="R270" s="128">
        <f>SUM(R271:R275)</f>
        <v>22000</v>
      </c>
      <c r="S270" s="129"/>
      <c r="T270" s="172"/>
      <c r="U270" s="128">
        <f>SUM(U271:U275)</f>
        <v>1000</v>
      </c>
      <c r="V270" s="129"/>
      <c r="W270" s="131">
        <f>SUM(W271:W275)</f>
        <v>21000</v>
      </c>
      <c r="X270" s="166">
        <f>W270/R270</f>
        <v>0.9545454545454546</v>
      </c>
      <c r="Y270" s="129"/>
      <c r="Z270" s="133">
        <f>SUM(Z271:Z275)</f>
        <v>18747.250000000004</v>
      </c>
      <c r="AA270" s="133"/>
      <c r="AB270" s="133">
        <f>SUM(AB271:AB275)</f>
        <v>0</v>
      </c>
      <c r="AC270" s="133"/>
      <c r="AD270" s="133">
        <f>SUM(AD271:AD275)</f>
        <v>18747.250000000004</v>
      </c>
      <c r="AE270" s="133"/>
      <c r="AF270" s="124">
        <f>SUM(AF271:AF275)</f>
        <v>2252.749999999999</v>
      </c>
      <c r="AG270" s="1"/>
    </row>
    <row r="271" spans="1:33" s="23" customFormat="1" ht="15.75" customHeight="1">
      <c r="A271" s="1"/>
      <c r="B271" s="77"/>
      <c r="C271" s="78"/>
      <c r="D271" s="78"/>
      <c r="E271" s="77"/>
      <c r="F271" s="79"/>
      <c r="G271" s="80"/>
      <c r="H271" s="81"/>
      <c r="I271" s="81"/>
      <c r="J271" s="82"/>
      <c r="K271" s="112"/>
      <c r="L271" s="87"/>
      <c r="M271" s="87">
        <v>1</v>
      </c>
      <c r="N271" s="155" t="s">
        <v>6</v>
      </c>
      <c r="O271" s="64"/>
      <c r="P271" s="63" t="s">
        <v>45</v>
      </c>
      <c r="Q271" s="83"/>
      <c r="R271" s="130">
        <v>18000</v>
      </c>
      <c r="S271" s="135"/>
      <c r="T271" s="173" t="s">
        <v>118</v>
      </c>
      <c r="U271" s="130">
        <v>1000</v>
      </c>
      <c r="V271" s="135"/>
      <c r="W271" s="137">
        <f>18000-U271</f>
        <v>17000</v>
      </c>
      <c r="X271" s="167"/>
      <c r="Y271" s="135"/>
      <c r="Z271" s="138">
        <v>16863.95</v>
      </c>
      <c r="AA271" s="139"/>
      <c r="AB271" s="138">
        <v>0</v>
      </c>
      <c r="AC271" s="135"/>
      <c r="AD271" s="138">
        <f>SUM(Z271+AB271)</f>
        <v>16863.95</v>
      </c>
      <c r="AE271" s="135"/>
      <c r="AF271" s="140">
        <f>W271-AD271</f>
        <v>136.04999999999927</v>
      </c>
      <c r="AG271" s="1"/>
    </row>
    <row r="272" spans="1:33" s="23" customFormat="1" ht="15.75" customHeight="1">
      <c r="A272" s="1"/>
      <c r="B272" s="77"/>
      <c r="C272" s="78"/>
      <c r="D272" s="78"/>
      <c r="E272" s="77"/>
      <c r="F272" s="79"/>
      <c r="G272" s="80"/>
      <c r="H272" s="81"/>
      <c r="I272" s="81"/>
      <c r="J272" s="82"/>
      <c r="K272" s="112"/>
      <c r="L272" s="87"/>
      <c r="M272" s="87">
        <v>1</v>
      </c>
      <c r="N272" s="155">
        <v>2</v>
      </c>
      <c r="O272" s="64"/>
      <c r="P272" s="63" t="s">
        <v>87</v>
      </c>
      <c r="Q272" s="83"/>
      <c r="R272" s="130">
        <v>0</v>
      </c>
      <c r="S272" s="135"/>
      <c r="T272" s="173"/>
      <c r="U272" s="128"/>
      <c r="V272" s="135"/>
      <c r="W272" s="137">
        <v>0</v>
      </c>
      <c r="X272" s="167"/>
      <c r="Y272" s="135"/>
      <c r="Z272" s="138">
        <v>107.33</v>
      </c>
      <c r="AA272" s="139"/>
      <c r="AB272" s="138">
        <v>0</v>
      </c>
      <c r="AC272" s="135"/>
      <c r="AD272" s="138">
        <f>SUM(Z272+AB272)</f>
        <v>107.33</v>
      </c>
      <c r="AE272" s="135"/>
      <c r="AF272" s="140">
        <f>W272-AD272</f>
        <v>-107.33</v>
      </c>
      <c r="AG272" s="1"/>
    </row>
    <row r="273" spans="1:33" s="23" customFormat="1" ht="15.75" customHeight="1">
      <c r="A273" s="1"/>
      <c r="B273" s="77"/>
      <c r="C273" s="78"/>
      <c r="D273" s="78"/>
      <c r="E273" s="77"/>
      <c r="F273" s="79"/>
      <c r="G273" s="80"/>
      <c r="H273" s="81"/>
      <c r="I273" s="81"/>
      <c r="J273" s="82"/>
      <c r="K273" s="112"/>
      <c r="L273" s="87"/>
      <c r="M273" s="87">
        <v>1</v>
      </c>
      <c r="N273" s="155">
        <v>5</v>
      </c>
      <c r="O273" s="64"/>
      <c r="P273" s="63" t="s">
        <v>71</v>
      </c>
      <c r="Q273" s="83"/>
      <c r="R273" s="130">
        <v>0</v>
      </c>
      <c r="S273" s="135"/>
      <c r="T273" s="173"/>
      <c r="U273" s="128"/>
      <c r="V273" s="135"/>
      <c r="W273" s="137">
        <v>0</v>
      </c>
      <c r="X273" s="167"/>
      <c r="Y273" s="135"/>
      <c r="Z273" s="138">
        <v>0</v>
      </c>
      <c r="AA273" s="139"/>
      <c r="AB273" s="138">
        <v>0</v>
      </c>
      <c r="AC273" s="135"/>
      <c r="AD273" s="138">
        <f>SUM(Z273+AB273)</f>
        <v>0</v>
      </c>
      <c r="AE273" s="135"/>
      <c r="AF273" s="140">
        <f>W273-AD273</f>
        <v>0</v>
      </c>
      <c r="AG273" s="1"/>
    </row>
    <row r="274" spans="1:33" s="23" customFormat="1" ht="15.75" customHeight="1">
      <c r="A274" s="1"/>
      <c r="B274" s="77"/>
      <c r="C274" s="78"/>
      <c r="D274" s="78"/>
      <c r="E274" s="77"/>
      <c r="F274" s="79"/>
      <c r="G274" s="80"/>
      <c r="H274" s="81"/>
      <c r="I274" s="81"/>
      <c r="J274" s="82"/>
      <c r="K274" s="112"/>
      <c r="L274" s="87"/>
      <c r="M274" s="87">
        <v>2</v>
      </c>
      <c r="N274" s="155" t="s">
        <v>7</v>
      </c>
      <c r="O274" s="64"/>
      <c r="P274" s="63" t="s">
        <v>46</v>
      </c>
      <c r="Q274" s="83"/>
      <c r="R274" s="130">
        <v>3000</v>
      </c>
      <c r="S274" s="135"/>
      <c r="T274" s="183"/>
      <c r="U274" s="128"/>
      <c r="V274" s="135"/>
      <c r="W274" s="137">
        <v>3000</v>
      </c>
      <c r="X274" s="167"/>
      <c r="Y274" s="135"/>
      <c r="Z274" s="138">
        <v>1689.14</v>
      </c>
      <c r="AA274" s="139"/>
      <c r="AB274" s="138">
        <v>0</v>
      </c>
      <c r="AC274" s="135"/>
      <c r="AD274" s="138">
        <f>SUM(Z274+AB274)</f>
        <v>1689.14</v>
      </c>
      <c r="AE274" s="135"/>
      <c r="AF274" s="140">
        <f>W274-AD274</f>
        <v>1310.86</v>
      </c>
      <c r="AG274" s="1"/>
    </row>
    <row r="275" spans="1:33" s="23" customFormat="1" ht="15.75" customHeight="1">
      <c r="A275" s="1"/>
      <c r="B275" s="77"/>
      <c r="C275" s="78"/>
      <c r="D275" s="78"/>
      <c r="E275" s="77"/>
      <c r="F275" s="79"/>
      <c r="G275" s="80"/>
      <c r="H275" s="81"/>
      <c r="I275" s="81"/>
      <c r="J275" s="82"/>
      <c r="K275" s="112"/>
      <c r="L275" s="87"/>
      <c r="M275" s="87">
        <v>5</v>
      </c>
      <c r="N275" s="155">
        <v>1</v>
      </c>
      <c r="O275" s="64"/>
      <c r="P275" s="63" t="s">
        <v>55</v>
      </c>
      <c r="Q275" s="83"/>
      <c r="R275" s="130">
        <v>1000</v>
      </c>
      <c r="S275" s="135"/>
      <c r="T275" s="183"/>
      <c r="U275" s="128"/>
      <c r="V275" s="135"/>
      <c r="W275" s="137">
        <v>1000</v>
      </c>
      <c r="X275" s="167"/>
      <c r="Y275" s="135"/>
      <c r="Z275" s="138">
        <v>86.83</v>
      </c>
      <c r="AA275" s="139"/>
      <c r="AB275" s="138">
        <v>0</v>
      </c>
      <c r="AC275" s="135"/>
      <c r="AD275" s="138">
        <f>SUM(Z275+AB275)</f>
        <v>86.83</v>
      </c>
      <c r="AE275" s="135"/>
      <c r="AF275" s="140">
        <f>W275-AD275</f>
        <v>913.17</v>
      </c>
      <c r="AG275" s="1"/>
    </row>
    <row r="276" spans="1:33" ht="15.75" customHeight="1">
      <c r="A276" s="1"/>
      <c r="B276" s="58"/>
      <c r="C276" s="58"/>
      <c r="D276" s="59"/>
      <c r="E276" s="58"/>
      <c r="F276" s="54"/>
      <c r="G276" s="55"/>
      <c r="H276" s="56"/>
      <c r="I276" s="56"/>
      <c r="J276" s="57"/>
      <c r="K276" s="92" t="s">
        <v>18</v>
      </c>
      <c r="L276" s="88">
        <v>3</v>
      </c>
      <c r="M276" s="86"/>
      <c r="N276" s="154"/>
      <c r="O276" s="60"/>
      <c r="P276" s="62" t="s">
        <v>21</v>
      </c>
      <c r="Q276" s="61"/>
      <c r="R276" s="128">
        <f>SUM(R277:R278)</f>
        <v>5000</v>
      </c>
      <c r="S276" s="129"/>
      <c r="T276" s="216" t="s">
        <v>116</v>
      </c>
      <c r="U276" s="128">
        <f>SUM(U277:U278)</f>
        <v>1000</v>
      </c>
      <c r="V276" s="129"/>
      <c r="W276" s="131">
        <f>SUM(W277:W278)</f>
        <v>6000</v>
      </c>
      <c r="X276" s="166">
        <f>W276/R276</f>
        <v>1.2</v>
      </c>
      <c r="Y276" s="129"/>
      <c r="Z276" s="133">
        <f>SUM(Z277:Z278)</f>
        <v>5700</v>
      </c>
      <c r="AA276" s="134"/>
      <c r="AB276" s="133">
        <f>SUM(AB277:AB278)</f>
        <v>0</v>
      </c>
      <c r="AC276" s="129"/>
      <c r="AD276" s="133">
        <f>SUM(AD277:AD278)</f>
        <v>5700</v>
      </c>
      <c r="AE276" s="129"/>
      <c r="AF276" s="124">
        <f>SUM(AF277:AF278)</f>
        <v>300</v>
      </c>
      <c r="AG276" s="1"/>
    </row>
    <row r="277" spans="1:33" s="23" customFormat="1" ht="15.75" customHeight="1">
      <c r="A277" s="1"/>
      <c r="B277" s="77"/>
      <c r="C277" s="78"/>
      <c r="D277" s="78"/>
      <c r="E277" s="77"/>
      <c r="F277" s="79"/>
      <c r="G277" s="80"/>
      <c r="H277" s="81"/>
      <c r="I277" s="81"/>
      <c r="J277" s="82"/>
      <c r="K277" s="113"/>
      <c r="L277" s="114"/>
      <c r="M277" s="87">
        <v>1</v>
      </c>
      <c r="N277" s="155" t="s">
        <v>6</v>
      </c>
      <c r="O277" s="64"/>
      <c r="P277" s="65" t="s">
        <v>51</v>
      </c>
      <c r="Q277" s="83"/>
      <c r="R277" s="130">
        <v>2000</v>
      </c>
      <c r="S277" s="135"/>
      <c r="T277" s="183"/>
      <c r="U277" s="128"/>
      <c r="V277" s="135"/>
      <c r="W277" s="137">
        <v>2000</v>
      </c>
      <c r="X277" s="167"/>
      <c r="Y277" s="135"/>
      <c r="Z277" s="138">
        <v>300</v>
      </c>
      <c r="AA277" s="139"/>
      <c r="AB277" s="138">
        <v>0</v>
      </c>
      <c r="AC277" s="135"/>
      <c r="AD277" s="138">
        <f>SUM(Z277+AB277)</f>
        <v>300</v>
      </c>
      <c r="AE277" s="135"/>
      <c r="AF277" s="140">
        <f>W277-AD277</f>
        <v>1700</v>
      </c>
      <c r="AG277" s="1"/>
    </row>
    <row r="278" spans="1:33" s="23" customFormat="1" ht="15.75" customHeight="1">
      <c r="A278" s="1"/>
      <c r="B278" s="77"/>
      <c r="C278" s="78"/>
      <c r="D278" s="78"/>
      <c r="E278" s="77"/>
      <c r="F278" s="79"/>
      <c r="G278" s="80"/>
      <c r="H278" s="81"/>
      <c r="I278" s="81"/>
      <c r="J278" s="82"/>
      <c r="K278" s="113"/>
      <c r="L278" s="114"/>
      <c r="M278" s="87">
        <v>3</v>
      </c>
      <c r="N278" s="155" t="s">
        <v>6</v>
      </c>
      <c r="O278" s="64"/>
      <c r="P278" s="65" t="s">
        <v>52</v>
      </c>
      <c r="Q278" s="83"/>
      <c r="R278" s="130">
        <v>3000</v>
      </c>
      <c r="S278" s="200"/>
      <c r="T278" s="201" t="s">
        <v>116</v>
      </c>
      <c r="U278" s="130">
        <v>1000</v>
      </c>
      <c r="V278" s="135"/>
      <c r="W278" s="137">
        <f>3000+U278</f>
        <v>4000</v>
      </c>
      <c r="X278" s="167"/>
      <c r="Y278" s="135"/>
      <c r="Z278" s="138">
        <v>5400</v>
      </c>
      <c r="AA278" s="139"/>
      <c r="AB278" s="138">
        <v>0</v>
      </c>
      <c r="AC278" s="135"/>
      <c r="AD278" s="138">
        <f>SUM(Z278+AB278)</f>
        <v>5400</v>
      </c>
      <c r="AE278" s="135"/>
      <c r="AF278" s="140">
        <f>W278-AD278</f>
        <v>-1400</v>
      </c>
      <c r="AG278" s="1"/>
    </row>
    <row r="279" spans="1:33" ht="15.75" customHeight="1">
      <c r="A279" s="1"/>
      <c r="B279" s="58"/>
      <c r="C279" s="58"/>
      <c r="D279" s="59"/>
      <c r="E279" s="58"/>
      <c r="F279" s="54"/>
      <c r="G279" s="55"/>
      <c r="H279" s="56"/>
      <c r="I279" s="56"/>
      <c r="J279" s="57"/>
      <c r="K279" s="94">
        <v>3</v>
      </c>
      <c r="L279" s="93">
        <v>5</v>
      </c>
      <c r="M279" s="86"/>
      <c r="N279" s="154"/>
      <c r="O279" s="64"/>
      <c r="P279" s="62" t="s">
        <v>22</v>
      </c>
      <c r="Q279" s="61"/>
      <c r="R279" s="128">
        <f>SUM(R280:R281)</f>
        <v>1500</v>
      </c>
      <c r="S279" s="129"/>
      <c r="T279" s="201"/>
      <c r="U279" s="130"/>
      <c r="V279" s="129"/>
      <c r="W279" s="131">
        <f>SUM(W280:W281)</f>
        <v>1500</v>
      </c>
      <c r="X279" s="166">
        <f>W279/R279</f>
        <v>1</v>
      </c>
      <c r="Y279" s="129"/>
      <c r="Z279" s="133">
        <f>SUM(Z280:Z281)</f>
        <v>1441.43</v>
      </c>
      <c r="AA279" s="134"/>
      <c r="AB279" s="133">
        <f>SUM(AB280:AB281)</f>
        <v>0</v>
      </c>
      <c r="AC279" s="129"/>
      <c r="AD279" s="133">
        <f>SUM(AD280:AD281)</f>
        <v>1441.43</v>
      </c>
      <c r="AE279" s="129"/>
      <c r="AF279" s="124">
        <f>SUM(AF280:AF281)</f>
        <v>58.569999999999936</v>
      </c>
      <c r="AG279" s="1"/>
    </row>
    <row r="280" spans="1:33" s="23" customFormat="1" ht="15.75" customHeight="1">
      <c r="A280" s="1"/>
      <c r="B280" s="77"/>
      <c r="C280" s="78"/>
      <c r="D280" s="78"/>
      <c r="E280" s="77"/>
      <c r="F280" s="79"/>
      <c r="G280" s="80"/>
      <c r="H280" s="81"/>
      <c r="I280" s="81"/>
      <c r="J280" s="82"/>
      <c r="K280" s="115"/>
      <c r="L280" s="114"/>
      <c r="M280" s="87">
        <v>2</v>
      </c>
      <c r="N280" s="155" t="s">
        <v>7</v>
      </c>
      <c r="O280" s="64"/>
      <c r="P280" s="65" t="s">
        <v>48</v>
      </c>
      <c r="Q280" s="83"/>
      <c r="R280" s="130">
        <v>1500</v>
      </c>
      <c r="S280" s="135"/>
      <c r="T280" s="201"/>
      <c r="U280" s="130"/>
      <c r="V280" s="135"/>
      <c r="W280" s="137">
        <v>1500</v>
      </c>
      <c r="X280" s="167"/>
      <c r="Y280" s="135"/>
      <c r="Z280" s="138">
        <v>1441.43</v>
      </c>
      <c r="AA280" s="139"/>
      <c r="AB280" s="138">
        <v>0</v>
      </c>
      <c r="AC280" s="135"/>
      <c r="AD280" s="138">
        <f>SUM(Z280+AB280)</f>
        <v>1441.43</v>
      </c>
      <c r="AE280" s="135"/>
      <c r="AF280" s="140">
        <f>W280-AD280</f>
        <v>58.569999999999936</v>
      </c>
      <c r="AG280" s="1"/>
    </row>
    <row r="281" spans="1:33" s="23" customFormat="1" ht="15.75" customHeight="1">
      <c r="A281" s="1"/>
      <c r="B281" s="77"/>
      <c r="C281" s="78"/>
      <c r="D281" s="78"/>
      <c r="E281" s="77"/>
      <c r="F281" s="79"/>
      <c r="G281" s="80"/>
      <c r="H281" s="81"/>
      <c r="I281" s="81"/>
      <c r="J281" s="82"/>
      <c r="K281" s="115"/>
      <c r="L281" s="114"/>
      <c r="M281" s="87">
        <v>9</v>
      </c>
      <c r="N281" s="155">
        <v>90</v>
      </c>
      <c r="O281" s="64"/>
      <c r="P281" s="65" t="s">
        <v>53</v>
      </c>
      <c r="Q281" s="83"/>
      <c r="R281" s="130">
        <v>0</v>
      </c>
      <c r="S281" s="135"/>
      <c r="T281" s="201"/>
      <c r="U281" s="130"/>
      <c r="V281" s="135"/>
      <c r="W281" s="137">
        <f>R281*8/100</f>
        <v>0</v>
      </c>
      <c r="X281" s="167"/>
      <c r="Y281" s="135"/>
      <c r="Z281" s="138">
        <v>0</v>
      </c>
      <c r="AA281" s="139"/>
      <c r="AB281" s="138">
        <v>0</v>
      </c>
      <c r="AC281" s="135"/>
      <c r="AD281" s="138">
        <f>SUM(Z281+AB281)</f>
        <v>0</v>
      </c>
      <c r="AE281" s="135"/>
      <c r="AF281" s="140">
        <f>W281-AD281</f>
        <v>0</v>
      </c>
      <c r="AG281" s="1"/>
    </row>
    <row r="282" spans="1:33" ht="15.75" customHeight="1">
      <c r="A282" s="1"/>
      <c r="B282" s="58"/>
      <c r="C282" s="58"/>
      <c r="D282" s="59"/>
      <c r="E282" s="58"/>
      <c r="F282" s="54"/>
      <c r="G282" s="55"/>
      <c r="H282" s="56"/>
      <c r="I282" s="56"/>
      <c r="J282" s="57"/>
      <c r="K282" s="92">
        <v>3</v>
      </c>
      <c r="L282" s="88">
        <v>7</v>
      </c>
      <c r="M282" s="86"/>
      <c r="N282" s="154"/>
      <c r="O282" s="60"/>
      <c r="P282" s="62" t="s">
        <v>44</v>
      </c>
      <c r="Q282" s="61"/>
      <c r="R282" s="128">
        <f>SUM(R283:R286)</f>
        <v>5500</v>
      </c>
      <c r="S282" s="129"/>
      <c r="T282" s="182"/>
      <c r="U282" s="128"/>
      <c r="V282" s="129"/>
      <c r="W282" s="131">
        <f>SUM(W283:W286)</f>
        <v>5500</v>
      </c>
      <c r="X282" s="166">
        <f>W282/R282</f>
        <v>1</v>
      </c>
      <c r="Y282" s="129"/>
      <c r="Z282" s="133">
        <f>SUM(Z283:Z286)</f>
        <v>5499.52</v>
      </c>
      <c r="AA282" s="134"/>
      <c r="AB282" s="133">
        <f>SUM(AB283:AB286)</f>
        <v>0</v>
      </c>
      <c r="AC282" s="129"/>
      <c r="AD282" s="133">
        <f>SUM(AD283:AD286)</f>
        <v>5499.52</v>
      </c>
      <c r="AE282" s="129"/>
      <c r="AF282" s="124">
        <f>SUM(AF283:AF286)</f>
        <v>0.47999999999956344</v>
      </c>
      <c r="AG282" s="1"/>
    </row>
    <row r="283" spans="1:33" s="165" customFormat="1" ht="15.75" customHeight="1">
      <c r="A283" s="1"/>
      <c r="B283" s="77"/>
      <c r="C283" s="77"/>
      <c r="D283" s="78"/>
      <c r="E283" s="77"/>
      <c r="F283" s="161"/>
      <c r="G283" s="80"/>
      <c r="H283" s="81"/>
      <c r="I283" s="161"/>
      <c r="J283" s="82"/>
      <c r="K283" s="162"/>
      <c r="L283" s="163"/>
      <c r="M283" s="163">
        <v>1</v>
      </c>
      <c r="N283" s="164" t="s">
        <v>6</v>
      </c>
      <c r="O283" s="64"/>
      <c r="P283" s="65" t="s">
        <v>68</v>
      </c>
      <c r="Q283" s="83"/>
      <c r="R283" s="130">
        <v>1000</v>
      </c>
      <c r="S283" s="83"/>
      <c r="T283" s="174"/>
      <c r="U283" s="65"/>
      <c r="V283" s="83"/>
      <c r="W283" s="137">
        <v>1000</v>
      </c>
      <c r="X283" s="167"/>
      <c r="Y283" s="135"/>
      <c r="Z283" s="138">
        <v>0</v>
      </c>
      <c r="AA283" s="139"/>
      <c r="AB283" s="138">
        <v>0</v>
      </c>
      <c r="AC283" s="135"/>
      <c r="AD283" s="138">
        <f>SUM(Z283+AB283)</f>
        <v>0</v>
      </c>
      <c r="AE283" s="135"/>
      <c r="AF283" s="140">
        <f>W283-AD283</f>
        <v>1000</v>
      </c>
      <c r="AG283" s="1"/>
    </row>
    <row r="284" spans="1:33" s="165" customFormat="1" ht="15.75" customHeight="1">
      <c r="A284" s="1"/>
      <c r="B284" s="77"/>
      <c r="C284" s="77"/>
      <c r="D284" s="78"/>
      <c r="E284" s="77"/>
      <c r="F284" s="161"/>
      <c r="G284" s="80"/>
      <c r="H284" s="81"/>
      <c r="I284" s="161"/>
      <c r="J284" s="82"/>
      <c r="K284" s="162"/>
      <c r="L284" s="163"/>
      <c r="M284" s="163">
        <v>1</v>
      </c>
      <c r="N284" s="164" t="s">
        <v>7</v>
      </c>
      <c r="O284" s="64"/>
      <c r="P284" s="65" t="s">
        <v>69</v>
      </c>
      <c r="Q284" s="83"/>
      <c r="R284" s="130">
        <v>2000</v>
      </c>
      <c r="S284" s="83"/>
      <c r="T284" s="174"/>
      <c r="U284" s="65"/>
      <c r="V284" s="83"/>
      <c r="W284" s="137">
        <v>2000</v>
      </c>
      <c r="X284" s="167"/>
      <c r="Y284" s="135"/>
      <c r="Z284" s="138">
        <v>5499.52</v>
      </c>
      <c r="AA284" s="139"/>
      <c r="AB284" s="138">
        <v>0</v>
      </c>
      <c r="AC284" s="135"/>
      <c r="AD284" s="138">
        <f>SUM(Z284+AB284)</f>
        <v>5499.52</v>
      </c>
      <c r="AE284" s="135"/>
      <c r="AF284" s="140">
        <f>W284-AD284</f>
        <v>-3499.5200000000004</v>
      </c>
      <c r="AG284" s="1"/>
    </row>
    <row r="285" spans="1:33" s="165" customFormat="1" ht="15.75" customHeight="1">
      <c r="A285" s="1"/>
      <c r="B285" s="77"/>
      <c r="C285" s="77"/>
      <c r="D285" s="78"/>
      <c r="E285" s="77"/>
      <c r="F285" s="161"/>
      <c r="G285" s="80"/>
      <c r="H285" s="81"/>
      <c r="I285" s="161"/>
      <c r="J285" s="82"/>
      <c r="K285" s="162"/>
      <c r="L285" s="163"/>
      <c r="M285" s="163">
        <v>1</v>
      </c>
      <c r="N285" s="164">
        <v>3</v>
      </c>
      <c r="O285" s="64"/>
      <c r="P285" s="65" t="s">
        <v>66</v>
      </c>
      <c r="Q285" s="83"/>
      <c r="R285" s="130">
        <v>0</v>
      </c>
      <c r="S285" s="83"/>
      <c r="T285" s="174"/>
      <c r="U285" s="65"/>
      <c r="V285" s="83"/>
      <c r="W285" s="137">
        <v>0</v>
      </c>
      <c r="X285" s="167"/>
      <c r="Y285" s="135"/>
      <c r="Z285" s="138">
        <v>0</v>
      </c>
      <c r="AA285" s="139"/>
      <c r="AB285" s="138">
        <v>0</v>
      </c>
      <c r="AC285" s="135"/>
      <c r="AD285" s="138">
        <f>SUM(Z285+AB285)</f>
        <v>0</v>
      </c>
      <c r="AE285" s="135"/>
      <c r="AF285" s="140">
        <f>W285-AD285</f>
        <v>0</v>
      </c>
      <c r="AG285" s="1"/>
    </row>
    <row r="286" spans="1:33" s="23" customFormat="1" ht="15.75" customHeight="1">
      <c r="A286" s="1"/>
      <c r="B286" s="77"/>
      <c r="C286" s="78"/>
      <c r="D286" s="78"/>
      <c r="E286" s="77"/>
      <c r="F286" s="79"/>
      <c r="G286" s="80"/>
      <c r="H286" s="81"/>
      <c r="I286" s="81"/>
      <c r="J286" s="82"/>
      <c r="K286" s="113"/>
      <c r="L286" s="87"/>
      <c r="M286" s="87">
        <v>3</v>
      </c>
      <c r="N286" s="155" t="s">
        <v>7</v>
      </c>
      <c r="O286" s="64"/>
      <c r="P286" s="65" t="s">
        <v>54</v>
      </c>
      <c r="Q286" s="83"/>
      <c r="R286" s="130">
        <v>2500</v>
      </c>
      <c r="S286" s="135"/>
      <c r="T286" s="182"/>
      <c r="U286" s="130"/>
      <c r="V286" s="135"/>
      <c r="W286" s="137">
        <v>2500</v>
      </c>
      <c r="X286" s="167"/>
      <c r="Y286" s="135"/>
      <c r="Z286" s="138">
        <v>0</v>
      </c>
      <c r="AA286" s="139"/>
      <c r="AB286" s="138">
        <v>0</v>
      </c>
      <c r="AC286" s="135"/>
      <c r="AD286" s="138">
        <f>SUM(Z286+AB286)</f>
        <v>0</v>
      </c>
      <c r="AE286" s="135"/>
      <c r="AF286" s="140">
        <f>W286-AD286</f>
        <v>2500</v>
      </c>
      <c r="AG286" s="1"/>
    </row>
    <row r="287" spans="1:33" ht="15.75" customHeight="1">
      <c r="A287" s="3"/>
      <c r="B287" s="58"/>
      <c r="C287" s="58"/>
      <c r="D287" s="59"/>
      <c r="E287" s="58"/>
      <c r="F287" s="54"/>
      <c r="G287" s="55"/>
      <c r="H287" s="56"/>
      <c r="I287" s="56"/>
      <c r="J287" s="57"/>
      <c r="K287" s="91">
        <v>3</v>
      </c>
      <c r="L287" s="88">
        <v>9</v>
      </c>
      <c r="M287" s="86"/>
      <c r="N287" s="157"/>
      <c r="O287" s="73"/>
      <c r="P287" s="62" t="s">
        <v>23</v>
      </c>
      <c r="Q287" s="61"/>
      <c r="R287" s="128">
        <f>SUM(R288:R289)</f>
        <v>3000</v>
      </c>
      <c r="S287" s="129"/>
      <c r="T287" s="172"/>
      <c r="U287" s="128">
        <f>SUM(U288:U289)</f>
        <v>4500</v>
      </c>
      <c r="V287" s="129"/>
      <c r="W287" s="131">
        <f>SUM(W288:W289)</f>
        <v>7500</v>
      </c>
      <c r="X287" s="166">
        <f>W287/R287</f>
        <v>2.5</v>
      </c>
      <c r="Y287" s="129"/>
      <c r="Z287" s="133">
        <f>SUM(Z288:Z289)</f>
        <v>6332.55</v>
      </c>
      <c r="AA287" s="134"/>
      <c r="AB287" s="133">
        <f>SUM(AB288:AB289)</f>
        <v>0</v>
      </c>
      <c r="AC287" s="129"/>
      <c r="AD287" s="133">
        <f>SUM(AD288:AD289)</f>
        <v>6332.55</v>
      </c>
      <c r="AE287" s="129"/>
      <c r="AF287" s="124">
        <f>SUM(AF288:AF289)</f>
        <v>1167.45</v>
      </c>
      <c r="AG287" s="1"/>
    </row>
    <row r="288" spans="1:33" s="23" customFormat="1" ht="15.75" customHeight="1">
      <c r="A288" s="1"/>
      <c r="B288" s="77"/>
      <c r="C288" s="78"/>
      <c r="D288" s="78"/>
      <c r="E288" s="77"/>
      <c r="F288" s="79"/>
      <c r="G288" s="80"/>
      <c r="H288" s="81"/>
      <c r="I288" s="81"/>
      <c r="J288" s="82"/>
      <c r="K288" s="112"/>
      <c r="L288" s="87"/>
      <c r="M288" s="87">
        <v>1</v>
      </c>
      <c r="N288" s="155" t="s">
        <v>6</v>
      </c>
      <c r="O288" s="64"/>
      <c r="P288" s="65" t="s">
        <v>49</v>
      </c>
      <c r="Q288" s="83"/>
      <c r="R288" s="130">
        <v>2000</v>
      </c>
      <c r="S288" s="135"/>
      <c r="T288" s="173" t="s">
        <v>116</v>
      </c>
      <c r="U288" s="130">
        <v>4500</v>
      </c>
      <c r="V288" s="135"/>
      <c r="W288" s="137">
        <v>6500</v>
      </c>
      <c r="X288" s="167"/>
      <c r="Y288" s="135"/>
      <c r="Z288" s="138">
        <v>5738.33</v>
      </c>
      <c r="AA288" s="139"/>
      <c r="AB288" s="138">
        <v>0</v>
      </c>
      <c r="AC288" s="135"/>
      <c r="AD288" s="138">
        <f>SUM(Z288+AB288)</f>
        <v>5738.33</v>
      </c>
      <c r="AE288" s="135"/>
      <c r="AF288" s="140">
        <f>W288-AD288</f>
        <v>761.6700000000001</v>
      </c>
      <c r="AG288" s="1"/>
    </row>
    <row r="289" spans="1:33" s="23" customFormat="1" ht="15.75" customHeight="1">
      <c r="A289" s="1"/>
      <c r="B289" s="77"/>
      <c r="C289" s="78"/>
      <c r="D289" s="78"/>
      <c r="E289" s="77"/>
      <c r="F289" s="79"/>
      <c r="G289" s="80"/>
      <c r="H289" s="81"/>
      <c r="I289" s="81"/>
      <c r="J289" s="82"/>
      <c r="K289" s="112"/>
      <c r="L289" s="87"/>
      <c r="M289" s="87">
        <v>2</v>
      </c>
      <c r="N289" s="155" t="s">
        <v>6</v>
      </c>
      <c r="O289" s="64"/>
      <c r="P289" s="65" t="s">
        <v>50</v>
      </c>
      <c r="Q289" s="83"/>
      <c r="R289" s="130">
        <v>1000</v>
      </c>
      <c r="S289" s="135"/>
      <c r="T289" s="173"/>
      <c r="U289" s="128"/>
      <c r="V289" s="135"/>
      <c r="W289" s="137">
        <v>1000</v>
      </c>
      <c r="X289" s="167"/>
      <c r="Y289" s="135"/>
      <c r="Z289" s="138">
        <v>594.22</v>
      </c>
      <c r="AA289" s="139"/>
      <c r="AB289" s="138">
        <v>0</v>
      </c>
      <c r="AC289" s="135"/>
      <c r="AD289" s="138">
        <f>SUM(Z289+AB289)</f>
        <v>594.22</v>
      </c>
      <c r="AE289" s="135"/>
      <c r="AF289" s="140">
        <f>W289-AD289</f>
        <v>405.78</v>
      </c>
      <c r="AG289" s="1"/>
    </row>
    <row r="290" spans="1:33" ht="15.75" customHeight="1">
      <c r="A290" s="1"/>
      <c r="B290" s="58"/>
      <c r="C290" s="58"/>
      <c r="D290" s="59"/>
      <c r="E290" s="58"/>
      <c r="F290" s="54"/>
      <c r="G290" s="55"/>
      <c r="H290" s="56"/>
      <c r="I290" s="56"/>
      <c r="J290" s="57"/>
      <c r="K290" s="91"/>
      <c r="L290" s="88"/>
      <c r="M290" s="86"/>
      <c r="N290" s="157"/>
      <c r="O290" s="60"/>
      <c r="P290" s="62"/>
      <c r="Q290" s="61"/>
      <c r="R290" s="128"/>
      <c r="S290" s="129"/>
      <c r="T290" s="172"/>
      <c r="U290" s="128"/>
      <c r="V290" s="129"/>
      <c r="W290" s="131"/>
      <c r="X290" s="166"/>
      <c r="Y290" s="129"/>
      <c r="Z290" s="133"/>
      <c r="AA290" s="134"/>
      <c r="AB290" s="133"/>
      <c r="AC290" s="129"/>
      <c r="AD290" s="133"/>
      <c r="AE290" s="129"/>
      <c r="AF290" s="124"/>
      <c r="AG290" s="1"/>
    </row>
    <row r="291" spans="1:33" s="21" customFormat="1" ht="15.75" customHeight="1">
      <c r="A291" s="20"/>
      <c r="B291" s="95">
        <v>38</v>
      </c>
      <c r="C291" s="51">
        <v>4</v>
      </c>
      <c r="D291" s="52">
        <v>50</v>
      </c>
      <c r="E291" s="51">
        <v>54</v>
      </c>
      <c r="F291" s="71">
        <v>9</v>
      </c>
      <c r="G291" s="67">
        <v>4</v>
      </c>
      <c r="H291" s="68">
        <v>2</v>
      </c>
      <c r="I291" s="68"/>
      <c r="J291" s="69">
        <v>2</v>
      </c>
      <c r="K291" s="89"/>
      <c r="L291" s="90"/>
      <c r="M291" s="85"/>
      <c r="N291" s="158"/>
      <c r="O291" s="74"/>
      <c r="P291" s="53" t="s">
        <v>33</v>
      </c>
      <c r="Q291" s="75"/>
      <c r="R291" s="124"/>
      <c r="S291" s="125"/>
      <c r="T291" s="179"/>
      <c r="U291" s="124"/>
      <c r="V291" s="125"/>
      <c r="W291" s="124"/>
      <c r="X291" s="168"/>
      <c r="Y291" s="125"/>
      <c r="Z291" s="124"/>
      <c r="AA291" s="125"/>
      <c r="AB291" s="124"/>
      <c r="AC291" s="125"/>
      <c r="AD291" s="133"/>
      <c r="AE291" s="125"/>
      <c r="AF291" s="124"/>
      <c r="AG291" s="20"/>
    </row>
    <row r="292" spans="1:33" ht="15.75" customHeight="1">
      <c r="A292" s="1"/>
      <c r="B292" s="58"/>
      <c r="C292" s="58"/>
      <c r="D292" s="59"/>
      <c r="E292" s="58"/>
      <c r="F292" s="72"/>
      <c r="G292" s="55"/>
      <c r="H292" s="56"/>
      <c r="I292" s="56"/>
      <c r="J292" s="57"/>
      <c r="K292" s="91">
        <v>3</v>
      </c>
      <c r="L292" s="88">
        <v>2</v>
      </c>
      <c r="M292" s="86"/>
      <c r="N292" s="154"/>
      <c r="O292" s="60"/>
      <c r="P292" s="76" t="s">
        <v>20</v>
      </c>
      <c r="Q292" s="61"/>
      <c r="R292" s="128">
        <f>SUM(R293:R298)</f>
        <v>13000</v>
      </c>
      <c r="S292" s="129"/>
      <c r="T292" s="172"/>
      <c r="U292" s="128"/>
      <c r="V292" s="129"/>
      <c r="W292" s="131">
        <f>SUM(W293:W298)</f>
        <v>13000</v>
      </c>
      <c r="X292" s="166">
        <f>W292/R292</f>
        <v>1</v>
      </c>
      <c r="Y292" s="129"/>
      <c r="Z292" s="133">
        <f>SUM(Z293:Z298)</f>
        <v>9981.269999999999</v>
      </c>
      <c r="AA292" s="134"/>
      <c r="AB292" s="133">
        <f>SUM(AB293:AB298)</f>
        <v>0</v>
      </c>
      <c r="AC292" s="129"/>
      <c r="AD292" s="133">
        <f>SUM(AD293:AD298)</f>
        <v>9981.269999999999</v>
      </c>
      <c r="AE292" s="129"/>
      <c r="AF292" s="124">
        <f>SUM(AF293:AF298)</f>
        <v>3018.730000000001</v>
      </c>
      <c r="AG292" s="1"/>
    </row>
    <row r="293" spans="1:33" s="23" customFormat="1" ht="15.75" customHeight="1">
      <c r="A293" s="1"/>
      <c r="B293" s="77"/>
      <c r="C293" s="78"/>
      <c r="D293" s="78"/>
      <c r="E293" s="77"/>
      <c r="F293" s="79"/>
      <c r="G293" s="80"/>
      <c r="H293" s="81"/>
      <c r="I293" s="81"/>
      <c r="J293" s="82"/>
      <c r="K293" s="112"/>
      <c r="L293" s="87"/>
      <c r="M293" s="87">
        <v>1</v>
      </c>
      <c r="N293" s="155" t="s">
        <v>6</v>
      </c>
      <c r="O293" s="64"/>
      <c r="P293" s="63" t="s">
        <v>45</v>
      </c>
      <c r="Q293" s="83"/>
      <c r="R293" s="130">
        <v>8000</v>
      </c>
      <c r="S293" s="135"/>
      <c r="T293" s="173"/>
      <c r="U293" s="128"/>
      <c r="V293" s="135"/>
      <c r="W293" s="137">
        <v>8000</v>
      </c>
      <c r="X293" s="167"/>
      <c r="Y293" s="135"/>
      <c r="Z293" s="138">
        <v>9802.21</v>
      </c>
      <c r="AA293" s="139"/>
      <c r="AB293" s="138">
        <v>0</v>
      </c>
      <c r="AC293" s="135"/>
      <c r="AD293" s="138">
        <f aca="true" t="shared" si="10" ref="AD293:AD298">SUM(Z293+AB293)</f>
        <v>9802.21</v>
      </c>
      <c r="AE293" s="135"/>
      <c r="AF293" s="140">
        <f aca="true" t="shared" si="11" ref="AF293:AF298">W293-AD293</f>
        <v>-1802.2099999999991</v>
      </c>
      <c r="AG293" s="1"/>
    </row>
    <row r="294" spans="1:33" s="23" customFormat="1" ht="15.75" customHeight="1">
      <c r="A294" s="1"/>
      <c r="B294" s="77"/>
      <c r="C294" s="78"/>
      <c r="D294" s="78"/>
      <c r="E294" s="77"/>
      <c r="F294" s="79"/>
      <c r="G294" s="80"/>
      <c r="H294" s="81"/>
      <c r="I294" s="81"/>
      <c r="J294" s="82"/>
      <c r="K294" s="112"/>
      <c r="L294" s="87"/>
      <c r="M294" s="87">
        <v>1</v>
      </c>
      <c r="N294" s="155">
        <v>2</v>
      </c>
      <c r="O294" s="64"/>
      <c r="P294" s="63" t="s">
        <v>87</v>
      </c>
      <c r="Q294" s="83"/>
      <c r="R294" s="130">
        <v>0</v>
      </c>
      <c r="S294" s="135"/>
      <c r="T294" s="173"/>
      <c r="U294" s="128"/>
      <c r="V294" s="135"/>
      <c r="W294" s="137">
        <v>0</v>
      </c>
      <c r="X294" s="167"/>
      <c r="Y294" s="135"/>
      <c r="Z294" s="138">
        <v>0</v>
      </c>
      <c r="AA294" s="139"/>
      <c r="AB294" s="138">
        <v>0</v>
      </c>
      <c r="AC294" s="135"/>
      <c r="AD294" s="138">
        <f t="shared" si="10"/>
        <v>0</v>
      </c>
      <c r="AE294" s="135"/>
      <c r="AF294" s="140">
        <f t="shared" si="11"/>
        <v>0</v>
      </c>
      <c r="AG294" s="1"/>
    </row>
    <row r="295" spans="1:33" s="23" customFormat="1" ht="15.75" customHeight="1">
      <c r="A295" s="1"/>
      <c r="B295" s="77"/>
      <c r="C295" s="78"/>
      <c r="D295" s="78"/>
      <c r="E295" s="77"/>
      <c r="F295" s="79"/>
      <c r="G295" s="80"/>
      <c r="H295" s="81"/>
      <c r="I295" s="81"/>
      <c r="J295" s="82"/>
      <c r="K295" s="112"/>
      <c r="L295" s="87"/>
      <c r="M295" s="87">
        <v>1</v>
      </c>
      <c r="N295" s="155">
        <v>5</v>
      </c>
      <c r="O295" s="64"/>
      <c r="P295" s="63" t="s">
        <v>71</v>
      </c>
      <c r="Q295" s="83"/>
      <c r="R295" s="130">
        <v>0</v>
      </c>
      <c r="S295" s="135"/>
      <c r="T295" s="173"/>
      <c r="U295" s="128"/>
      <c r="V295" s="135"/>
      <c r="W295" s="137">
        <v>0</v>
      </c>
      <c r="X295" s="167"/>
      <c r="Y295" s="135"/>
      <c r="Z295" s="138">
        <v>0</v>
      </c>
      <c r="AA295" s="139"/>
      <c r="AB295" s="138">
        <v>0</v>
      </c>
      <c r="AC295" s="135"/>
      <c r="AD295" s="138">
        <f t="shared" si="10"/>
        <v>0</v>
      </c>
      <c r="AE295" s="135"/>
      <c r="AF295" s="140">
        <f t="shared" si="11"/>
        <v>0</v>
      </c>
      <c r="AG295" s="1"/>
    </row>
    <row r="296" spans="1:33" s="23" customFormat="1" ht="15.75" customHeight="1">
      <c r="A296" s="1"/>
      <c r="B296" s="77"/>
      <c r="C296" s="78"/>
      <c r="D296" s="78"/>
      <c r="E296" s="77"/>
      <c r="F296" s="79"/>
      <c r="G296" s="80"/>
      <c r="H296" s="81"/>
      <c r="I296" s="81"/>
      <c r="J296" s="82"/>
      <c r="K296" s="112"/>
      <c r="L296" s="87"/>
      <c r="M296" s="87">
        <v>2</v>
      </c>
      <c r="N296" s="155" t="s">
        <v>7</v>
      </c>
      <c r="O296" s="64"/>
      <c r="P296" s="63" t="s">
        <v>46</v>
      </c>
      <c r="Q296" s="83"/>
      <c r="R296" s="130">
        <v>4750</v>
      </c>
      <c r="S296" s="135"/>
      <c r="T296" s="173"/>
      <c r="U296" s="128"/>
      <c r="V296" s="135"/>
      <c r="W296" s="137">
        <v>4750</v>
      </c>
      <c r="X296" s="167"/>
      <c r="Y296" s="135"/>
      <c r="Z296" s="138">
        <v>0</v>
      </c>
      <c r="AA296" s="139"/>
      <c r="AB296" s="138">
        <v>0</v>
      </c>
      <c r="AC296" s="135"/>
      <c r="AD296" s="138">
        <f t="shared" si="10"/>
        <v>0</v>
      </c>
      <c r="AE296" s="135"/>
      <c r="AF296" s="140">
        <f t="shared" si="11"/>
        <v>4750</v>
      </c>
      <c r="AG296" s="1"/>
    </row>
    <row r="297" spans="1:33" s="23" customFormat="1" ht="15.75" customHeight="1">
      <c r="A297" s="1"/>
      <c r="B297" s="77"/>
      <c r="C297" s="78"/>
      <c r="D297" s="78"/>
      <c r="E297" s="77"/>
      <c r="F297" s="79"/>
      <c r="G297" s="80"/>
      <c r="H297" s="81"/>
      <c r="I297" s="81"/>
      <c r="J297" s="82"/>
      <c r="K297" s="112"/>
      <c r="L297" s="87"/>
      <c r="M297" s="87">
        <v>5</v>
      </c>
      <c r="N297" s="155" t="s">
        <v>6</v>
      </c>
      <c r="O297" s="64"/>
      <c r="P297" s="63" t="s">
        <v>55</v>
      </c>
      <c r="Q297" s="83"/>
      <c r="R297" s="130">
        <v>250</v>
      </c>
      <c r="S297" s="135"/>
      <c r="T297" s="173"/>
      <c r="U297" s="128"/>
      <c r="V297" s="135"/>
      <c r="W297" s="137">
        <v>250</v>
      </c>
      <c r="X297" s="167"/>
      <c r="Y297" s="135"/>
      <c r="Z297" s="138">
        <v>179.06</v>
      </c>
      <c r="AA297" s="139"/>
      <c r="AB297" s="138">
        <v>0</v>
      </c>
      <c r="AC297" s="135"/>
      <c r="AD297" s="138">
        <f t="shared" si="10"/>
        <v>179.06</v>
      </c>
      <c r="AE297" s="135"/>
      <c r="AF297" s="140">
        <f t="shared" si="11"/>
        <v>70.94</v>
      </c>
      <c r="AG297" s="1"/>
    </row>
    <row r="298" spans="1:33" s="23" customFormat="1" ht="15.75" customHeight="1">
      <c r="A298" s="1"/>
      <c r="B298" s="77"/>
      <c r="C298" s="78"/>
      <c r="D298" s="78"/>
      <c r="E298" s="77"/>
      <c r="F298" s="79"/>
      <c r="G298" s="80"/>
      <c r="H298" s="81"/>
      <c r="I298" s="81"/>
      <c r="J298" s="82"/>
      <c r="K298" s="112"/>
      <c r="L298" s="87"/>
      <c r="M298" s="87">
        <v>6</v>
      </c>
      <c r="N298" s="155">
        <v>90</v>
      </c>
      <c r="O298" s="64"/>
      <c r="P298" s="63" t="s">
        <v>59</v>
      </c>
      <c r="Q298" s="83"/>
      <c r="R298" s="130">
        <v>0</v>
      </c>
      <c r="S298" s="135"/>
      <c r="T298" s="173"/>
      <c r="U298" s="128"/>
      <c r="V298" s="135"/>
      <c r="W298" s="137">
        <v>0</v>
      </c>
      <c r="X298" s="167"/>
      <c r="Y298" s="135"/>
      <c r="Z298" s="138">
        <v>0</v>
      </c>
      <c r="AA298" s="139"/>
      <c r="AB298" s="138">
        <v>0</v>
      </c>
      <c r="AC298" s="135"/>
      <c r="AD298" s="138">
        <f t="shared" si="10"/>
        <v>0</v>
      </c>
      <c r="AE298" s="135"/>
      <c r="AF298" s="140">
        <f t="shared" si="11"/>
        <v>0</v>
      </c>
      <c r="AG298" s="1"/>
    </row>
    <row r="299" spans="1:33" ht="15.75" customHeight="1">
      <c r="A299" s="3"/>
      <c r="B299" s="58"/>
      <c r="C299" s="58"/>
      <c r="D299" s="59"/>
      <c r="E299" s="58"/>
      <c r="F299" s="54"/>
      <c r="G299" s="55"/>
      <c r="H299" s="56"/>
      <c r="I299" s="56"/>
      <c r="J299" s="57"/>
      <c r="K299" s="92" t="s">
        <v>18</v>
      </c>
      <c r="L299" s="88">
        <v>3</v>
      </c>
      <c r="M299" s="86"/>
      <c r="N299" s="154"/>
      <c r="O299" s="60"/>
      <c r="P299" s="62" t="s">
        <v>21</v>
      </c>
      <c r="Q299" s="61"/>
      <c r="R299" s="128">
        <f>SUM(R300:R303)</f>
        <v>31000</v>
      </c>
      <c r="S299" s="129"/>
      <c r="T299" s="172"/>
      <c r="U299" s="128"/>
      <c r="V299" s="129"/>
      <c r="W299" s="131">
        <f>SUM(W300:W303)</f>
        <v>31000</v>
      </c>
      <c r="X299" s="166">
        <f>W299/R299</f>
        <v>1</v>
      </c>
      <c r="Y299" s="129"/>
      <c r="Z299" s="133">
        <f>SUM(Z300:Z303)</f>
        <v>18911.98</v>
      </c>
      <c r="AA299" s="134"/>
      <c r="AB299" s="133">
        <f>SUM(AB300:AB303)</f>
        <v>0</v>
      </c>
      <c r="AC299" s="129"/>
      <c r="AD299" s="133">
        <f>SUM(AD300:AD303)</f>
        <v>18911.98</v>
      </c>
      <c r="AE299" s="129"/>
      <c r="AF299" s="124">
        <f>SUM(AF300:AF303)</f>
        <v>12088.02</v>
      </c>
      <c r="AG299" s="1"/>
    </row>
    <row r="300" spans="1:33" s="23" customFormat="1" ht="15.75" customHeight="1">
      <c r="A300" s="1"/>
      <c r="B300" s="77"/>
      <c r="C300" s="78"/>
      <c r="D300" s="78"/>
      <c r="E300" s="77"/>
      <c r="F300" s="79"/>
      <c r="G300" s="80"/>
      <c r="H300" s="81"/>
      <c r="I300" s="81"/>
      <c r="J300" s="82"/>
      <c r="K300" s="113"/>
      <c r="L300" s="114"/>
      <c r="M300" s="87">
        <v>1</v>
      </c>
      <c r="N300" s="155" t="s">
        <v>6</v>
      </c>
      <c r="O300" s="64"/>
      <c r="P300" s="65" t="s">
        <v>51</v>
      </c>
      <c r="Q300" s="83"/>
      <c r="R300" s="130">
        <v>3000</v>
      </c>
      <c r="S300" s="135"/>
      <c r="T300" s="173"/>
      <c r="U300" s="128"/>
      <c r="V300" s="135"/>
      <c r="W300" s="137">
        <v>3000</v>
      </c>
      <c r="X300" s="167"/>
      <c r="Y300" s="135"/>
      <c r="Z300" s="138">
        <v>0</v>
      </c>
      <c r="AA300" s="139"/>
      <c r="AB300" s="138">
        <v>0</v>
      </c>
      <c r="AC300" s="135"/>
      <c r="AD300" s="138">
        <f>SUM(Z300+AB300)</f>
        <v>0</v>
      </c>
      <c r="AE300" s="135"/>
      <c r="AF300" s="140">
        <f>W300-AD300</f>
        <v>3000</v>
      </c>
      <c r="AG300" s="1"/>
    </row>
    <row r="301" spans="1:33" s="23" customFormat="1" ht="15.75" customHeight="1">
      <c r="A301" s="1"/>
      <c r="B301" s="77"/>
      <c r="C301" s="78"/>
      <c r="D301" s="78"/>
      <c r="E301" s="77"/>
      <c r="F301" s="79"/>
      <c r="G301" s="80"/>
      <c r="H301" s="81"/>
      <c r="I301" s="81"/>
      <c r="J301" s="82"/>
      <c r="K301" s="113"/>
      <c r="L301" s="114"/>
      <c r="M301" s="87">
        <v>2</v>
      </c>
      <c r="N301" s="155" t="s">
        <v>6</v>
      </c>
      <c r="O301" s="64"/>
      <c r="P301" s="65" t="s">
        <v>47</v>
      </c>
      <c r="Q301" s="83"/>
      <c r="R301" s="130">
        <v>16000</v>
      </c>
      <c r="S301" s="135"/>
      <c r="T301" s="173"/>
      <c r="U301" s="128"/>
      <c r="V301" s="135"/>
      <c r="W301" s="137">
        <v>16000</v>
      </c>
      <c r="X301" s="167"/>
      <c r="Y301" s="135"/>
      <c r="Z301" s="138">
        <v>18911.98</v>
      </c>
      <c r="AA301" s="139"/>
      <c r="AB301" s="138">
        <v>0</v>
      </c>
      <c r="AC301" s="135"/>
      <c r="AD301" s="138">
        <f>SUM(Z301+AB301)</f>
        <v>18911.98</v>
      </c>
      <c r="AE301" s="135"/>
      <c r="AF301" s="140">
        <f>W301-AD301</f>
        <v>-2911.9799999999996</v>
      </c>
      <c r="AG301" s="1"/>
    </row>
    <row r="302" spans="1:33" s="23" customFormat="1" ht="15.75" customHeight="1">
      <c r="A302" s="1"/>
      <c r="B302" s="77"/>
      <c r="C302" s="78"/>
      <c r="D302" s="78"/>
      <c r="E302" s="77"/>
      <c r="F302" s="79"/>
      <c r="G302" s="80"/>
      <c r="H302" s="81"/>
      <c r="I302" s="81"/>
      <c r="J302" s="82"/>
      <c r="K302" s="113"/>
      <c r="L302" s="114"/>
      <c r="M302" s="87">
        <v>3</v>
      </c>
      <c r="N302" s="155" t="s">
        <v>6</v>
      </c>
      <c r="O302" s="64"/>
      <c r="P302" s="65" t="s">
        <v>52</v>
      </c>
      <c r="Q302" s="83"/>
      <c r="R302" s="130">
        <v>6000</v>
      </c>
      <c r="S302" s="135"/>
      <c r="T302" s="173"/>
      <c r="U302" s="128"/>
      <c r="V302" s="135"/>
      <c r="W302" s="137">
        <v>6000</v>
      </c>
      <c r="X302" s="167"/>
      <c r="Y302" s="135"/>
      <c r="Z302" s="138">
        <v>0</v>
      </c>
      <c r="AA302" s="139"/>
      <c r="AB302" s="138">
        <v>0</v>
      </c>
      <c r="AC302" s="135"/>
      <c r="AD302" s="138">
        <f>SUM(Z302+AB302)</f>
        <v>0</v>
      </c>
      <c r="AE302" s="135"/>
      <c r="AF302" s="140">
        <f>W302-AD302</f>
        <v>6000</v>
      </c>
      <c r="AG302" s="1"/>
    </row>
    <row r="303" spans="1:33" s="23" customFormat="1" ht="15.75" customHeight="1">
      <c r="A303" s="1"/>
      <c r="B303" s="77"/>
      <c r="C303" s="78"/>
      <c r="D303" s="78"/>
      <c r="E303" s="77"/>
      <c r="F303" s="79"/>
      <c r="G303" s="80"/>
      <c r="H303" s="81"/>
      <c r="I303" s="81"/>
      <c r="J303" s="82"/>
      <c r="K303" s="113"/>
      <c r="L303" s="114"/>
      <c r="M303" s="87">
        <v>6</v>
      </c>
      <c r="N303" s="155" t="s">
        <v>7</v>
      </c>
      <c r="O303" s="64"/>
      <c r="P303" s="65" t="s">
        <v>56</v>
      </c>
      <c r="Q303" s="83"/>
      <c r="R303" s="130">
        <v>6000</v>
      </c>
      <c r="S303" s="135"/>
      <c r="T303" s="173"/>
      <c r="U303" s="128"/>
      <c r="V303" s="135"/>
      <c r="W303" s="137">
        <v>6000</v>
      </c>
      <c r="X303" s="167"/>
      <c r="Y303" s="135"/>
      <c r="Z303" s="138">
        <v>0</v>
      </c>
      <c r="AA303" s="139"/>
      <c r="AB303" s="138">
        <v>0</v>
      </c>
      <c r="AC303" s="135"/>
      <c r="AD303" s="138">
        <f>SUM(Z303+AB303)</f>
        <v>0</v>
      </c>
      <c r="AE303" s="135"/>
      <c r="AF303" s="140">
        <f>W303-AD303</f>
        <v>6000</v>
      </c>
      <c r="AG303" s="1"/>
    </row>
    <row r="304" spans="1:33" ht="15.75" customHeight="1">
      <c r="A304" s="3"/>
      <c r="B304" s="58"/>
      <c r="C304" s="58"/>
      <c r="D304" s="59"/>
      <c r="E304" s="58"/>
      <c r="F304" s="54"/>
      <c r="G304" s="55"/>
      <c r="H304" s="56"/>
      <c r="I304" s="56"/>
      <c r="J304" s="57"/>
      <c r="K304" s="94">
        <v>3</v>
      </c>
      <c r="L304" s="93">
        <v>5</v>
      </c>
      <c r="M304" s="86"/>
      <c r="N304" s="154"/>
      <c r="O304" s="64"/>
      <c r="P304" s="62" t="s">
        <v>22</v>
      </c>
      <c r="Q304" s="61"/>
      <c r="R304" s="128">
        <f>SUM(R305)</f>
        <v>3000</v>
      </c>
      <c r="S304" s="129"/>
      <c r="T304" s="172"/>
      <c r="U304" s="128"/>
      <c r="V304" s="129"/>
      <c r="W304" s="131">
        <f>SUM(W305)</f>
        <v>3000</v>
      </c>
      <c r="X304" s="166">
        <f>W304/R304</f>
        <v>1</v>
      </c>
      <c r="Y304" s="129"/>
      <c r="Z304" s="133">
        <f>SUM(Z305)</f>
        <v>2276.49</v>
      </c>
      <c r="AA304" s="134"/>
      <c r="AB304" s="133">
        <f>SUM(AB305)</f>
        <v>0</v>
      </c>
      <c r="AC304" s="129"/>
      <c r="AD304" s="133">
        <f>SUM(AD305)</f>
        <v>2276.49</v>
      </c>
      <c r="AE304" s="129"/>
      <c r="AF304" s="124">
        <f>SUM(AF305)</f>
        <v>723.5100000000002</v>
      </c>
      <c r="AG304" s="1"/>
    </row>
    <row r="305" spans="1:33" s="23" customFormat="1" ht="15.75" customHeight="1">
      <c r="A305" s="1"/>
      <c r="B305" s="77"/>
      <c r="C305" s="78"/>
      <c r="D305" s="78"/>
      <c r="E305" s="77"/>
      <c r="F305" s="79"/>
      <c r="G305" s="80"/>
      <c r="H305" s="81"/>
      <c r="I305" s="81"/>
      <c r="J305" s="82"/>
      <c r="K305" s="115"/>
      <c r="L305" s="114"/>
      <c r="M305" s="87">
        <v>2</v>
      </c>
      <c r="N305" s="155" t="s">
        <v>7</v>
      </c>
      <c r="O305" s="64"/>
      <c r="P305" s="65" t="s">
        <v>48</v>
      </c>
      <c r="Q305" s="83"/>
      <c r="R305" s="130">
        <v>3000</v>
      </c>
      <c r="S305" s="135"/>
      <c r="T305" s="173"/>
      <c r="U305" s="128"/>
      <c r="V305" s="135"/>
      <c r="W305" s="137">
        <v>3000</v>
      </c>
      <c r="X305" s="167"/>
      <c r="Y305" s="135"/>
      <c r="Z305" s="138">
        <v>2276.49</v>
      </c>
      <c r="AA305" s="139"/>
      <c r="AB305" s="138">
        <v>0</v>
      </c>
      <c r="AC305" s="135"/>
      <c r="AD305" s="138">
        <f>SUM(Z305+AB305)</f>
        <v>2276.49</v>
      </c>
      <c r="AE305" s="135"/>
      <c r="AF305" s="140">
        <f>W305-AD305</f>
        <v>723.5100000000002</v>
      </c>
      <c r="AG305" s="1"/>
    </row>
    <row r="306" spans="1:33" ht="15.75" customHeight="1">
      <c r="A306" s="3"/>
      <c r="B306" s="58"/>
      <c r="C306" s="58"/>
      <c r="D306" s="59"/>
      <c r="E306" s="58"/>
      <c r="F306" s="54"/>
      <c r="G306" s="55"/>
      <c r="H306" s="56"/>
      <c r="I306" s="56"/>
      <c r="J306" s="57"/>
      <c r="K306" s="92">
        <v>3</v>
      </c>
      <c r="L306" s="88">
        <v>7</v>
      </c>
      <c r="M306" s="86"/>
      <c r="N306" s="154"/>
      <c r="O306" s="60"/>
      <c r="P306" s="62" t="s">
        <v>24</v>
      </c>
      <c r="Q306" s="61"/>
      <c r="R306" s="128">
        <f>SUM(R307:R308)</f>
        <v>2000</v>
      </c>
      <c r="S306" s="129"/>
      <c r="T306" s="172"/>
      <c r="U306" s="128"/>
      <c r="V306" s="129"/>
      <c r="W306" s="131">
        <f>SUM(W307:W308)</f>
        <v>2000</v>
      </c>
      <c r="X306" s="166">
        <f>W306/R306</f>
        <v>1</v>
      </c>
      <c r="Y306" s="129"/>
      <c r="Z306" s="133">
        <f>SUM(Z307:Z308)</f>
        <v>1919.86</v>
      </c>
      <c r="AA306" s="134"/>
      <c r="AB306" s="133">
        <f>SUM(AB307:AB308)</f>
        <v>0</v>
      </c>
      <c r="AC306" s="129"/>
      <c r="AD306" s="133">
        <f>SUM(AD307:AD308)</f>
        <v>1919.86</v>
      </c>
      <c r="AE306" s="129"/>
      <c r="AF306" s="124">
        <f>SUM(AF307:AF308)</f>
        <v>80.1400000000001</v>
      </c>
      <c r="AG306" s="1"/>
    </row>
    <row r="307" spans="1:33" s="165" customFormat="1" ht="15.75" customHeight="1">
      <c r="A307" s="1"/>
      <c r="B307" s="77"/>
      <c r="C307" s="77"/>
      <c r="D307" s="78"/>
      <c r="E307" s="77"/>
      <c r="F307" s="79"/>
      <c r="G307" s="80"/>
      <c r="H307" s="81"/>
      <c r="I307" s="81"/>
      <c r="J307" s="82"/>
      <c r="K307" s="113"/>
      <c r="L307" s="87"/>
      <c r="M307" s="87">
        <v>1</v>
      </c>
      <c r="N307" s="171">
        <v>3</v>
      </c>
      <c r="O307" s="64"/>
      <c r="P307" s="65" t="s">
        <v>66</v>
      </c>
      <c r="Q307" s="83"/>
      <c r="R307" s="130">
        <v>0</v>
      </c>
      <c r="S307" s="135"/>
      <c r="T307" s="136"/>
      <c r="U307" s="128"/>
      <c r="V307" s="135"/>
      <c r="W307" s="137">
        <f>R307*8/100</f>
        <v>0</v>
      </c>
      <c r="X307" s="167"/>
      <c r="Y307" s="135"/>
      <c r="Z307" s="138">
        <v>0</v>
      </c>
      <c r="AA307" s="139"/>
      <c r="AB307" s="138">
        <v>0</v>
      </c>
      <c r="AC307" s="135"/>
      <c r="AD307" s="138">
        <f>SUM(Z307+AB307)</f>
        <v>0</v>
      </c>
      <c r="AE307" s="135"/>
      <c r="AF307" s="140">
        <f>W307-AD307</f>
        <v>0</v>
      </c>
      <c r="AG307" s="1"/>
    </row>
    <row r="308" spans="1:33" s="23" customFormat="1" ht="15.75" customHeight="1">
      <c r="A308" s="1"/>
      <c r="B308" s="77"/>
      <c r="C308" s="78"/>
      <c r="D308" s="78"/>
      <c r="E308" s="77"/>
      <c r="F308" s="79"/>
      <c r="G308" s="80"/>
      <c r="H308" s="81"/>
      <c r="I308" s="81"/>
      <c r="J308" s="82"/>
      <c r="K308" s="113"/>
      <c r="L308" s="87"/>
      <c r="M308" s="87">
        <v>3</v>
      </c>
      <c r="N308" s="155" t="s">
        <v>7</v>
      </c>
      <c r="O308" s="64"/>
      <c r="P308" s="65" t="s">
        <v>54</v>
      </c>
      <c r="Q308" s="83"/>
      <c r="R308" s="130">
        <v>2000</v>
      </c>
      <c r="S308" s="135"/>
      <c r="T308" s="173"/>
      <c r="U308" s="128"/>
      <c r="V308" s="135"/>
      <c r="W308" s="137">
        <v>2000</v>
      </c>
      <c r="X308" s="167"/>
      <c r="Y308" s="135"/>
      <c r="Z308" s="138">
        <v>1919.86</v>
      </c>
      <c r="AA308" s="139"/>
      <c r="AB308" s="138">
        <v>0</v>
      </c>
      <c r="AC308" s="135"/>
      <c r="AD308" s="138">
        <f>SUM(Z308+AB308)</f>
        <v>1919.86</v>
      </c>
      <c r="AE308" s="135"/>
      <c r="AF308" s="140">
        <f>W308-AD308</f>
        <v>80.1400000000001</v>
      </c>
      <c r="AG308" s="1"/>
    </row>
    <row r="309" spans="1:33" ht="15.75" customHeight="1">
      <c r="A309" s="3"/>
      <c r="B309" s="58"/>
      <c r="C309" s="58"/>
      <c r="D309" s="59"/>
      <c r="E309" s="58"/>
      <c r="F309" s="54"/>
      <c r="G309" s="55"/>
      <c r="H309" s="56"/>
      <c r="I309" s="56"/>
      <c r="J309" s="57"/>
      <c r="K309" s="91">
        <v>3</v>
      </c>
      <c r="L309" s="88">
        <v>9</v>
      </c>
      <c r="M309" s="86"/>
      <c r="N309" s="157"/>
      <c r="O309" s="73"/>
      <c r="P309" s="62" t="s">
        <v>23</v>
      </c>
      <c r="Q309" s="61"/>
      <c r="R309" s="128">
        <f>SUM(R310:R311)</f>
        <v>100000</v>
      </c>
      <c r="S309" s="129"/>
      <c r="T309" s="172"/>
      <c r="U309" s="128"/>
      <c r="V309" s="129"/>
      <c r="W309" s="131">
        <f>SUM(W310:W311)</f>
        <v>100000</v>
      </c>
      <c r="X309" s="166">
        <f>W309/R309</f>
        <v>1</v>
      </c>
      <c r="Y309" s="129"/>
      <c r="Z309" s="133">
        <f>SUM(Z310:Z311)</f>
        <v>59549.39</v>
      </c>
      <c r="AA309" s="134"/>
      <c r="AB309" s="133">
        <f>SUM(AB310:AB311)</f>
        <v>0</v>
      </c>
      <c r="AC309" s="129"/>
      <c r="AD309" s="133">
        <f>SUM(AD310:AD311)</f>
        <v>59549.39</v>
      </c>
      <c r="AE309" s="129"/>
      <c r="AF309" s="124">
        <f>SUM(AF310:AF311)</f>
        <v>40450.61</v>
      </c>
      <c r="AG309" s="1"/>
    </row>
    <row r="310" spans="1:33" s="23" customFormat="1" ht="15.75" customHeight="1">
      <c r="A310" s="1"/>
      <c r="B310" s="77"/>
      <c r="C310" s="78"/>
      <c r="D310" s="78"/>
      <c r="E310" s="77"/>
      <c r="F310" s="79"/>
      <c r="G310" s="80"/>
      <c r="H310" s="81"/>
      <c r="I310" s="81"/>
      <c r="J310" s="82"/>
      <c r="K310" s="112"/>
      <c r="L310" s="87"/>
      <c r="M310" s="87">
        <v>1</v>
      </c>
      <c r="N310" s="155" t="s">
        <v>6</v>
      </c>
      <c r="O310" s="64"/>
      <c r="P310" s="65" t="s">
        <v>49</v>
      </c>
      <c r="Q310" s="83"/>
      <c r="R310" s="130">
        <v>70000</v>
      </c>
      <c r="S310" s="135"/>
      <c r="T310" s="173"/>
      <c r="U310" s="128"/>
      <c r="V310" s="135"/>
      <c r="W310" s="137">
        <v>70000</v>
      </c>
      <c r="X310" s="167"/>
      <c r="Y310" s="135"/>
      <c r="Z310" s="138">
        <v>48996.54</v>
      </c>
      <c r="AA310" s="139"/>
      <c r="AB310" s="138">
        <v>0</v>
      </c>
      <c r="AC310" s="135"/>
      <c r="AD310" s="138">
        <f>SUM(Z310+AB310)</f>
        <v>48996.54</v>
      </c>
      <c r="AE310" s="135"/>
      <c r="AF310" s="140">
        <f>W310-AD310</f>
        <v>21003.46</v>
      </c>
      <c r="AG310" s="1"/>
    </row>
    <row r="311" spans="1:33" s="23" customFormat="1" ht="15.75" customHeight="1">
      <c r="A311" s="1"/>
      <c r="B311" s="77"/>
      <c r="C311" s="78"/>
      <c r="D311" s="78"/>
      <c r="E311" s="77"/>
      <c r="F311" s="79"/>
      <c r="G311" s="80"/>
      <c r="H311" s="81"/>
      <c r="I311" s="81"/>
      <c r="J311" s="82"/>
      <c r="K311" s="112"/>
      <c r="L311" s="87"/>
      <c r="M311" s="87">
        <v>2</v>
      </c>
      <c r="N311" s="155" t="s">
        <v>6</v>
      </c>
      <c r="O311" s="64"/>
      <c r="P311" s="65" t="s">
        <v>50</v>
      </c>
      <c r="Q311" s="83"/>
      <c r="R311" s="130">
        <v>30000</v>
      </c>
      <c r="S311" s="135"/>
      <c r="T311" s="173"/>
      <c r="U311" s="128"/>
      <c r="V311" s="135"/>
      <c r="W311" s="137">
        <v>30000</v>
      </c>
      <c r="X311" s="167"/>
      <c r="Y311" s="135"/>
      <c r="Z311" s="138">
        <v>10552.85</v>
      </c>
      <c r="AA311" s="139"/>
      <c r="AB311" s="138">
        <v>0</v>
      </c>
      <c r="AC311" s="135"/>
      <c r="AD311" s="138">
        <f>SUM(Z311+AB311)</f>
        <v>10552.85</v>
      </c>
      <c r="AE311" s="135"/>
      <c r="AF311" s="140">
        <f>W311-AD311</f>
        <v>19447.15</v>
      </c>
      <c r="AG311" s="1"/>
    </row>
    <row r="312" spans="1:33" ht="15.75" customHeight="1">
      <c r="A312" s="1"/>
      <c r="B312" s="58"/>
      <c r="C312" s="58"/>
      <c r="D312" s="59"/>
      <c r="E312" s="58"/>
      <c r="F312" s="72"/>
      <c r="G312" s="55"/>
      <c r="H312" s="56"/>
      <c r="I312" s="56"/>
      <c r="J312" s="57"/>
      <c r="K312" s="91"/>
      <c r="L312" s="88"/>
      <c r="M312" s="86"/>
      <c r="N312" s="157"/>
      <c r="O312" s="60"/>
      <c r="P312" s="62"/>
      <c r="Q312" s="61"/>
      <c r="R312" s="128"/>
      <c r="S312" s="129"/>
      <c r="T312" s="172"/>
      <c r="U312" s="128"/>
      <c r="V312" s="129"/>
      <c r="W312" s="131"/>
      <c r="X312" s="166"/>
      <c r="Y312" s="129"/>
      <c r="Z312" s="133"/>
      <c r="AA312" s="134"/>
      <c r="AB312" s="133"/>
      <c r="AC312" s="129"/>
      <c r="AD312" s="133"/>
      <c r="AE312" s="129"/>
      <c r="AF312" s="124"/>
      <c r="AG312" s="1"/>
    </row>
    <row r="313" spans="1:33" s="21" customFormat="1" ht="15.75" customHeight="1">
      <c r="A313" s="20"/>
      <c r="B313" s="95">
        <v>38</v>
      </c>
      <c r="C313" s="51">
        <v>4</v>
      </c>
      <c r="D313" s="52">
        <v>50</v>
      </c>
      <c r="E313" s="51">
        <v>58</v>
      </c>
      <c r="F313" s="66">
        <v>9</v>
      </c>
      <c r="G313" s="67">
        <v>4</v>
      </c>
      <c r="H313" s="68">
        <v>2</v>
      </c>
      <c r="I313" s="68"/>
      <c r="J313" s="69">
        <v>2</v>
      </c>
      <c r="K313" s="89"/>
      <c r="L313" s="90"/>
      <c r="M313" s="85"/>
      <c r="N313" s="158"/>
      <c r="O313" s="74"/>
      <c r="P313" s="53" t="s">
        <v>34</v>
      </c>
      <c r="Q313" s="75"/>
      <c r="R313" s="124"/>
      <c r="S313" s="125"/>
      <c r="T313" s="179"/>
      <c r="U313" s="124"/>
      <c r="V313" s="125"/>
      <c r="W313" s="124"/>
      <c r="X313" s="168"/>
      <c r="Y313" s="125"/>
      <c r="Z313" s="124"/>
      <c r="AA313" s="125"/>
      <c r="AB313" s="124"/>
      <c r="AC313" s="125"/>
      <c r="AD313" s="133"/>
      <c r="AE313" s="125"/>
      <c r="AF313" s="124"/>
      <c r="AG313" s="20"/>
    </row>
    <row r="314" spans="1:33" ht="15.75" customHeight="1">
      <c r="A314" s="1"/>
      <c r="B314" s="58"/>
      <c r="C314" s="58"/>
      <c r="D314" s="59"/>
      <c r="E314" s="58"/>
      <c r="F314" s="54"/>
      <c r="G314" s="55"/>
      <c r="H314" s="56"/>
      <c r="I314" s="56"/>
      <c r="J314" s="57"/>
      <c r="K314" s="91">
        <v>3</v>
      </c>
      <c r="L314" s="88">
        <v>2</v>
      </c>
      <c r="M314" s="86"/>
      <c r="N314" s="154"/>
      <c r="O314" s="60"/>
      <c r="P314" s="76" t="s">
        <v>20</v>
      </c>
      <c r="Q314" s="61"/>
      <c r="R314" s="128">
        <f>SUM(R315:R317)</f>
        <v>2000</v>
      </c>
      <c r="S314" s="129"/>
      <c r="T314" s="172"/>
      <c r="U314" s="128"/>
      <c r="V314" s="129"/>
      <c r="W314" s="131">
        <f>SUM(W315:W317)</f>
        <v>2000</v>
      </c>
      <c r="X314" s="166">
        <f>W314/R314</f>
        <v>1</v>
      </c>
      <c r="Y314" s="129"/>
      <c r="Z314" s="133">
        <f>SUM(Z315:Z317)</f>
        <v>1998.4</v>
      </c>
      <c r="AA314" s="134"/>
      <c r="AB314" s="133">
        <f>SUM(AB315:AB317)</f>
        <v>0</v>
      </c>
      <c r="AC314" s="129"/>
      <c r="AD314" s="133">
        <f>SUM(AD315:AD317)</f>
        <v>1998.4</v>
      </c>
      <c r="AE314" s="129"/>
      <c r="AF314" s="124">
        <f>SUM(AF315:AF317)</f>
        <v>1.6000000000000227</v>
      </c>
      <c r="AG314" s="1"/>
    </row>
    <row r="315" spans="1:33" s="23" customFormat="1" ht="15.75" customHeight="1">
      <c r="A315" s="1"/>
      <c r="B315" s="77"/>
      <c r="C315" s="78"/>
      <c r="D315" s="78"/>
      <c r="E315" s="77"/>
      <c r="F315" s="79"/>
      <c r="G315" s="80"/>
      <c r="H315" s="81"/>
      <c r="I315" s="81"/>
      <c r="J315" s="82"/>
      <c r="K315" s="112"/>
      <c r="L315" s="87"/>
      <c r="M315" s="87">
        <v>1</v>
      </c>
      <c r="N315" s="155" t="s">
        <v>6</v>
      </c>
      <c r="O315" s="64"/>
      <c r="P315" s="63" t="s">
        <v>45</v>
      </c>
      <c r="Q315" s="83"/>
      <c r="R315" s="130">
        <v>1000</v>
      </c>
      <c r="S315" s="135"/>
      <c r="T315" s="173"/>
      <c r="U315" s="128"/>
      <c r="V315" s="135"/>
      <c r="W315" s="137">
        <v>1000</v>
      </c>
      <c r="X315" s="167"/>
      <c r="Y315" s="135"/>
      <c r="Z315" s="138">
        <v>1449</v>
      </c>
      <c r="AA315" s="139"/>
      <c r="AB315" s="138">
        <v>0</v>
      </c>
      <c r="AC315" s="135"/>
      <c r="AD315" s="138">
        <f>SUM(Z315+AB315)</f>
        <v>1449</v>
      </c>
      <c r="AE315" s="135"/>
      <c r="AF315" s="140">
        <f>W315-AD315</f>
        <v>-449</v>
      </c>
      <c r="AG315" s="1"/>
    </row>
    <row r="316" spans="1:33" s="23" customFormat="1" ht="15.75" customHeight="1">
      <c r="A316" s="1"/>
      <c r="B316" s="77"/>
      <c r="C316" s="78"/>
      <c r="D316" s="78"/>
      <c r="E316" s="77"/>
      <c r="F316" s="79"/>
      <c r="G316" s="80"/>
      <c r="H316" s="81"/>
      <c r="I316" s="81"/>
      <c r="J316" s="82"/>
      <c r="K316" s="112"/>
      <c r="L316" s="87"/>
      <c r="M316" s="87">
        <v>2</v>
      </c>
      <c r="N316" s="155" t="s">
        <v>7</v>
      </c>
      <c r="O316" s="64"/>
      <c r="P316" s="63" t="s">
        <v>46</v>
      </c>
      <c r="Q316" s="83"/>
      <c r="R316" s="130">
        <v>500</v>
      </c>
      <c r="S316" s="135"/>
      <c r="T316" s="173"/>
      <c r="U316" s="128"/>
      <c r="V316" s="135"/>
      <c r="W316" s="137">
        <v>500</v>
      </c>
      <c r="X316" s="167"/>
      <c r="Y316" s="135"/>
      <c r="Z316" s="138">
        <v>549.4</v>
      </c>
      <c r="AA316" s="139"/>
      <c r="AB316" s="138">
        <v>0</v>
      </c>
      <c r="AC316" s="135"/>
      <c r="AD316" s="138">
        <f>SUM(Z316+AB316)</f>
        <v>549.4</v>
      </c>
      <c r="AE316" s="135"/>
      <c r="AF316" s="140">
        <f>W316-AD316</f>
        <v>-49.39999999999998</v>
      </c>
      <c r="AG316" s="1"/>
    </row>
    <row r="317" spans="1:33" s="23" customFormat="1" ht="15.75" customHeight="1">
      <c r="A317" s="1"/>
      <c r="B317" s="77"/>
      <c r="C317" s="78"/>
      <c r="D317" s="78"/>
      <c r="E317" s="77"/>
      <c r="F317" s="79"/>
      <c r="G317" s="80"/>
      <c r="H317" s="81"/>
      <c r="I317" s="81"/>
      <c r="J317" s="82"/>
      <c r="K317" s="112"/>
      <c r="L317" s="87"/>
      <c r="M317" s="87">
        <v>6</v>
      </c>
      <c r="N317" s="155" t="s">
        <v>6</v>
      </c>
      <c r="O317" s="64"/>
      <c r="P317" s="63" t="s">
        <v>57</v>
      </c>
      <c r="Q317" s="83"/>
      <c r="R317" s="130">
        <v>500</v>
      </c>
      <c r="S317" s="135"/>
      <c r="T317" s="173"/>
      <c r="U317" s="128"/>
      <c r="V317" s="135"/>
      <c r="W317" s="137">
        <v>500</v>
      </c>
      <c r="X317" s="167"/>
      <c r="Y317" s="135"/>
      <c r="Z317" s="138">
        <v>0</v>
      </c>
      <c r="AA317" s="139"/>
      <c r="AB317" s="138">
        <v>0</v>
      </c>
      <c r="AC317" s="135"/>
      <c r="AD317" s="138">
        <f>SUM(Z317+AB317)</f>
        <v>0</v>
      </c>
      <c r="AE317" s="135"/>
      <c r="AF317" s="140">
        <f>W317-AD317</f>
        <v>500</v>
      </c>
      <c r="AG317" s="1"/>
    </row>
    <row r="318" spans="1:33" ht="15.75" customHeight="1">
      <c r="A318" s="1"/>
      <c r="B318" s="58"/>
      <c r="C318" s="58"/>
      <c r="D318" s="59"/>
      <c r="E318" s="58"/>
      <c r="F318" s="54"/>
      <c r="G318" s="55"/>
      <c r="H318" s="56"/>
      <c r="I318" s="56"/>
      <c r="J318" s="57"/>
      <c r="K318" s="92" t="s">
        <v>18</v>
      </c>
      <c r="L318" s="88">
        <v>3</v>
      </c>
      <c r="M318" s="86"/>
      <c r="N318" s="154"/>
      <c r="O318" s="60"/>
      <c r="P318" s="62" t="s">
        <v>21</v>
      </c>
      <c r="Q318" s="61"/>
      <c r="R318" s="128">
        <f>SUM(R319:R321)</f>
        <v>1000</v>
      </c>
      <c r="S318" s="129"/>
      <c r="T318" s="172"/>
      <c r="U318" s="128"/>
      <c r="V318" s="129"/>
      <c r="W318" s="131">
        <f>SUM(W319:W321)</f>
        <v>1000</v>
      </c>
      <c r="X318" s="166">
        <f>W318/R318</f>
        <v>1</v>
      </c>
      <c r="Y318" s="129"/>
      <c r="Z318" s="133">
        <f>SUM(Z319:Z321)</f>
        <v>0</v>
      </c>
      <c r="AA318" s="134"/>
      <c r="AB318" s="133">
        <f>SUM(AB319:AB321)</f>
        <v>0</v>
      </c>
      <c r="AC318" s="129"/>
      <c r="AD318" s="133">
        <f>SUM(AD319:AD321)</f>
        <v>0</v>
      </c>
      <c r="AE318" s="129"/>
      <c r="AF318" s="124">
        <f>SUM(AF319:AF321)</f>
        <v>1000</v>
      </c>
      <c r="AG318" s="1"/>
    </row>
    <row r="319" spans="1:33" s="23" customFormat="1" ht="15.75" customHeight="1">
      <c r="A319" s="1"/>
      <c r="B319" s="77"/>
      <c r="C319" s="78"/>
      <c r="D319" s="78"/>
      <c r="E319" s="77"/>
      <c r="F319" s="79"/>
      <c r="G319" s="80"/>
      <c r="H319" s="81"/>
      <c r="I319" s="81"/>
      <c r="J319" s="82"/>
      <c r="K319" s="113"/>
      <c r="L319" s="114"/>
      <c r="M319" s="87">
        <v>1</v>
      </c>
      <c r="N319" s="155" t="s">
        <v>6</v>
      </c>
      <c r="O319" s="64"/>
      <c r="P319" s="65" t="s">
        <v>51</v>
      </c>
      <c r="Q319" s="83"/>
      <c r="R319" s="130">
        <v>500</v>
      </c>
      <c r="S319" s="135"/>
      <c r="T319" s="198"/>
      <c r="U319" s="199"/>
      <c r="V319" s="135"/>
      <c r="W319" s="137">
        <v>500</v>
      </c>
      <c r="X319" s="167"/>
      <c r="Y319" s="135"/>
      <c r="Z319" s="138">
        <v>0</v>
      </c>
      <c r="AA319" s="139"/>
      <c r="AB319" s="138">
        <v>0</v>
      </c>
      <c r="AC319" s="135"/>
      <c r="AD319" s="138">
        <f>SUM(Z319+AB319)</f>
        <v>0</v>
      </c>
      <c r="AE319" s="135"/>
      <c r="AF319" s="140">
        <f>W319-AD319</f>
        <v>500</v>
      </c>
      <c r="AG319" s="1"/>
    </row>
    <row r="320" spans="1:33" s="23" customFormat="1" ht="15.75" customHeight="1">
      <c r="A320" s="1"/>
      <c r="B320" s="77"/>
      <c r="C320" s="78"/>
      <c r="D320" s="78"/>
      <c r="E320" s="77"/>
      <c r="F320" s="79"/>
      <c r="G320" s="80"/>
      <c r="H320" s="81"/>
      <c r="I320" s="81"/>
      <c r="J320" s="82"/>
      <c r="K320" s="113"/>
      <c r="L320" s="114"/>
      <c r="M320" s="87">
        <v>2</v>
      </c>
      <c r="N320" s="155" t="s">
        <v>6</v>
      </c>
      <c r="O320" s="64"/>
      <c r="P320" s="65" t="s">
        <v>47</v>
      </c>
      <c r="Q320" s="83"/>
      <c r="R320" s="130">
        <v>0</v>
      </c>
      <c r="S320" s="135"/>
      <c r="T320" s="198"/>
      <c r="U320" s="199"/>
      <c r="V320" s="135"/>
      <c r="W320" s="137">
        <f>R320*8/100</f>
        <v>0</v>
      </c>
      <c r="X320" s="167"/>
      <c r="Y320" s="135"/>
      <c r="Z320" s="138">
        <v>0</v>
      </c>
      <c r="AA320" s="139"/>
      <c r="AB320" s="138">
        <v>0</v>
      </c>
      <c r="AC320" s="135"/>
      <c r="AD320" s="138">
        <f>SUM(Z320+AB320)</f>
        <v>0</v>
      </c>
      <c r="AE320" s="135"/>
      <c r="AF320" s="140">
        <f>W320-AD320</f>
        <v>0</v>
      </c>
      <c r="AG320" s="1"/>
    </row>
    <row r="321" spans="1:33" s="23" customFormat="1" ht="15.75" customHeight="1">
      <c r="A321" s="1"/>
      <c r="B321" s="77"/>
      <c r="C321" s="78"/>
      <c r="D321" s="78"/>
      <c r="E321" s="77"/>
      <c r="F321" s="79"/>
      <c r="G321" s="80"/>
      <c r="H321" s="81"/>
      <c r="I321" s="81"/>
      <c r="J321" s="82"/>
      <c r="K321" s="113"/>
      <c r="L321" s="114"/>
      <c r="M321" s="87">
        <v>3</v>
      </c>
      <c r="N321" s="155" t="s">
        <v>6</v>
      </c>
      <c r="O321" s="64"/>
      <c r="P321" s="65" t="s">
        <v>52</v>
      </c>
      <c r="Q321" s="83"/>
      <c r="R321" s="130">
        <v>500</v>
      </c>
      <c r="S321" s="135"/>
      <c r="T321" s="198"/>
      <c r="U321" s="199"/>
      <c r="V321" s="135"/>
      <c r="W321" s="137">
        <v>500</v>
      </c>
      <c r="X321" s="167"/>
      <c r="Y321" s="135"/>
      <c r="Z321" s="138">
        <v>0</v>
      </c>
      <c r="AA321" s="139"/>
      <c r="AB321" s="138">
        <v>0</v>
      </c>
      <c r="AC321" s="135"/>
      <c r="AD321" s="138">
        <f>SUM(Z321+AB321)</f>
        <v>0</v>
      </c>
      <c r="AE321" s="135"/>
      <c r="AF321" s="140">
        <f>W321-AD321</f>
        <v>500</v>
      </c>
      <c r="AG321" s="1"/>
    </row>
    <row r="322" spans="1:33" ht="15.75" customHeight="1">
      <c r="A322" s="3"/>
      <c r="B322" s="58"/>
      <c r="C322" s="58"/>
      <c r="D322" s="59"/>
      <c r="E322" s="58"/>
      <c r="F322" s="54"/>
      <c r="G322" s="55"/>
      <c r="H322" s="56"/>
      <c r="I322" s="56"/>
      <c r="J322" s="57"/>
      <c r="K322" s="94">
        <v>3</v>
      </c>
      <c r="L322" s="93">
        <v>5</v>
      </c>
      <c r="M322" s="86"/>
      <c r="N322" s="154"/>
      <c r="O322" s="64"/>
      <c r="P322" s="62" t="s">
        <v>22</v>
      </c>
      <c r="Q322" s="61"/>
      <c r="R322" s="128">
        <f>SUM(R323)</f>
        <v>500</v>
      </c>
      <c r="S322" s="129"/>
      <c r="T322" s="198"/>
      <c r="U322" s="199"/>
      <c r="V322" s="129"/>
      <c r="W322" s="131">
        <f>SUM(W323)</f>
        <v>500</v>
      </c>
      <c r="X322" s="166">
        <f>W322/R322</f>
        <v>1</v>
      </c>
      <c r="Y322" s="129"/>
      <c r="Z322" s="133">
        <f>SUM(Z323)</f>
        <v>202.5</v>
      </c>
      <c r="AA322" s="134"/>
      <c r="AB322" s="133">
        <f>SUM(AB323)</f>
        <v>0</v>
      </c>
      <c r="AC322" s="129"/>
      <c r="AD322" s="133">
        <f>SUM(AD323)</f>
        <v>202.5</v>
      </c>
      <c r="AE322" s="129"/>
      <c r="AF322" s="124">
        <f>SUM(AF323)</f>
        <v>297.5</v>
      </c>
      <c r="AG322" s="1"/>
    </row>
    <row r="323" spans="1:33" s="23" customFormat="1" ht="15.75" customHeight="1">
      <c r="A323" s="1"/>
      <c r="B323" s="77"/>
      <c r="C323" s="78"/>
      <c r="D323" s="78"/>
      <c r="E323" s="77"/>
      <c r="F323" s="79"/>
      <c r="G323" s="80"/>
      <c r="H323" s="81"/>
      <c r="I323" s="81"/>
      <c r="J323" s="82"/>
      <c r="K323" s="115"/>
      <c r="L323" s="114"/>
      <c r="M323" s="87">
        <v>2</v>
      </c>
      <c r="N323" s="155" t="s">
        <v>7</v>
      </c>
      <c r="O323" s="64"/>
      <c r="P323" s="65" t="s">
        <v>48</v>
      </c>
      <c r="Q323" s="83"/>
      <c r="R323" s="130">
        <v>500</v>
      </c>
      <c r="S323" s="135"/>
      <c r="T323" s="173"/>
      <c r="U323" s="128"/>
      <c r="V323" s="135"/>
      <c r="W323" s="137">
        <v>500</v>
      </c>
      <c r="X323" s="167"/>
      <c r="Y323" s="135"/>
      <c r="Z323" s="138">
        <v>202.5</v>
      </c>
      <c r="AA323" s="139"/>
      <c r="AB323" s="138">
        <v>0</v>
      </c>
      <c r="AC323" s="135"/>
      <c r="AD323" s="138">
        <f>SUM(Z323+AB323)</f>
        <v>202.5</v>
      </c>
      <c r="AE323" s="135"/>
      <c r="AF323" s="140">
        <f>W323-AD323</f>
        <v>297.5</v>
      </c>
      <c r="AG323" s="1"/>
    </row>
    <row r="324" spans="1:33" ht="15.75" customHeight="1">
      <c r="A324" s="3"/>
      <c r="B324" s="58"/>
      <c r="C324" s="58"/>
      <c r="D324" s="59"/>
      <c r="E324" s="58"/>
      <c r="F324" s="54"/>
      <c r="G324" s="55"/>
      <c r="H324" s="56"/>
      <c r="I324" s="56"/>
      <c r="J324" s="57"/>
      <c r="K324" s="92">
        <v>3</v>
      </c>
      <c r="L324" s="88">
        <v>7</v>
      </c>
      <c r="M324" s="86"/>
      <c r="N324" s="154"/>
      <c r="O324" s="60"/>
      <c r="P324" s="62" t="s">
        <v>24</v>
      </c>
      <c r="Q324" s="61"/>
      <c r="R324" s="128">
        <f>SUM(R325:R326)</f>
        <v>500</v>
      </c>
      <c r="S324" s="129"/>
      <c r="T324" s="172"/>
      <c r="U324" s="128"/>
      <c r="V324" s="129"/>
      <c r="W324" s="131">
        <f>SUM(W325:W326)</f>
        <v>500</v>
      </c>
      <c r="X324" s="166">
        <f>W324/R324</f>
        <v>1</v>
      </c>
      <c r="Y324" s="129"/>
      <c r="Z324" s="133">
        <f>SUM(Z325:Z326)</f>
        <v>500</v>
      </c>
      <c r="AA324" s="134"/>
      <c r="AB324" s="133">
        <f>SUM(AB325:AB326)</f>
        <v>0</v>
      </c>
      <c r="AC324" s="129"/>
      <c r="AD324" s="133">
        <f>SUM(AD325:AD326)</f>
        <v>500</v>
      </c>
      <c r="AE324" s="129"/>
      <c r="AF324" s="124">
        <f>SUM(AF325:AF326)</f>
        <v>0</v>
      </c>
      <c r="AG324" s="1"/>
    </row>
    <row r="325" spans="1:33" s="23" customFormat="1" ht="15.75" customHeight="1">
      <c r="A325" s="1"/>
      <c r="B325" s="77"/>
      <c r="C325" s="77"/>
      <c r="D325" s="78"/>
      <c r="E325" s="77"/>
      <c r="F325" s="79"/>
      <c r="G325" s="80"/>
      <c r="H325" s="81"/>
      <c r="I325" s="81"/>
      <c r="J325" s="82"/>
      <c r="K325" s="113"/>
      <c r="L325" s="87"/>
      <c r="M325" s="87">
        <v>1</v>
      </c>
      <c r="N325" s="171">
        <v>1</v>
      </c>
      <c r="O325" s="64"/>
      <c r="P325" s="65" t="s">
        <v>80</v>
      </c>
      <c r="Q325" s="83"/>
      <c r="R325" s="130">
        <v>0</v>
      </c>
      <c r="S325" s="135"/>
      <c r="T325" s="173"/>
      <c r="U325" s="128"/>
      <c r="V325" s="135"/>
      <c r="W325" s="137">
        <f>R325*8/100</f>
        <v>0</v>
      </c>
      <c r="X325" s="167"/>
      <c r="Y325" s="135"/>
      <c r="Z325" s="138">
        <v>500</v>
      </c>
      <c r="AA325" s="139"/>
      <c r="AB325" s="138">
        <v>0</v>
      </c>
      <c r="AC325" s="135"/>
      <c r="AD325" s="138">
        <f>SUM(Z325+AB325)</f>
        <v>500</v>
      </c>
      <c r="AE325" s="135"/>
      <c r="AF325" s="140">
        <f>W325-AD325</f>
        <v>-500</v>
      </c>
      <c r="AG325" s="1"/>
    </row>
    <row r="326" spans="1:33" s="23" customFormat="1" ht="15.75" customHeight="1">
      <c r="A326" s="1"/>
      <c r="B326" s="77"/>
      <c r="C326" s="78"/>
      <c r="D326" s="78"/>
      <c r="E326" s="77"/>
      <c r="F326" s="79"/>
      <c r="G326" s="80"/>
      <c r="H326" s="81"/>
      <c r="I326" s="81"/>
      <c r="J326" s="82"/>
      <c r="K326" s="113"/>
      <c r="L326" s="87"/>
      <c r="M326" s="87">
        <v>3</v>
      </c>
      <c r="N326" s="155" t="s">
        <v>7</v>
      </c>
      <c r="O326" s="64"/>
      <c r="P326" s="65" t="s">
        <v>54</v>
      </c>
      <c r="Q326" s="83"/>
      <c r="R326" s="130">
        <v>500</v>
      </c>
      <c r="S326" s="135"/>
      <c r="T326" s="173"/>
      <c r="U326" s="128"/>
      <c r="V326" s="135"/>
      <c r="W326" s="137">
        <v>500</v>
      </c>
      <c r="X326" s="167"/>
      <c r="Y326" s="135"/>
      <c r="Z326" s="138">
        <v>0</v>
      </c>
      <c r="AA326" s="139"/>
      <c r="AB326" s="138">
        <v>0</v>
      </c>
      <c r="AC326" s="135"/>
      <c r="AD326" s="138">
        <f>SUM(Z326+AB326)</f>
        <v>0</v>
      </c>
      <c r="AE326" s="135"/>
      <c r="AF326" s="140">
        <f>W326-AD326</f>
        <v>500</v>
      </c>
      <c r="AG326" s="1"/>
    </row>
    <row r="327" spans="1:33" ht="15.75" customHeight="1">
      <c r="A327" s="3"/>
      <c r="B327" s="58"/>
      <c r="C327" s="58"/>
      <c r="D327" s="59"/>
      <c r="E327" s="58"/>
      <c r="F327" s="54"/>
      <c r="G327" s="55"/>
      <c r="H327" s="56"/>
      <c r="I327" s="56"/>
      <c r="J327" s="57"/>
      <c r="K327" s="91">
        <v>3</v>
      </c>
      <c r="L327" s="88">
        <v>9</v>
      </c>
      <c r="M327" s="86"/>
      <c r="N327" s="157"/>
      <c r="O327" s="73"/>
      <c r="P327" s="62" t="s">
        <v>23</v>
      </c>
      <c r="Q327" s="61"/>
      <c r="R327" s="128">
        <f>SUM(R328:R329)</f>
        <v>0</v>
      </c>
      <c r="S327" s="129"/>
      <c r="T327" s="172"/>
      <c r="U327" s="128"/>
      <c r="V327" s="129"/>
      <c r="W327" s="131">
        <f>SUM(W328:W329)</f>
        <v>0</v>
      </c>
      <c r="X327" s="166" t="e">
        <f>W327/R327</f>
        <v>#DIV/0!</v>
      </c>
      <c r="Y327" s="129"/>
      <c r="Z327" s="133">
        <f>SUM(Z328:Z329)</f>
        <v>0</v>
      </c>
      <c r="AA327" s="134"/>
      <c r="AB327" s="133">
        <f>SUM(AB328:AB329)</f>
        <v>0</v>
      </c>
      <c r="AC327" s="129"/>
      <c r="AD327" s="133">
        <f>SUM(AD328:AD329)</f>
        <v>0</v>
      </c>
      <c r="AE327" s="129"/>
      <c r="AF327" s="124">
        <f>SUM(AF328:AF329)</f>
        <v>0</v>
      </c>
      <c r="AG327" s="1"/>
    </row>
    <row r="328" spans="1:33" s="23" customFormat="1" ht="15.75" customHeight="1">
      <c r="A328" s="1"/>
      <c r="B328" s="77"/>
      <c r="C328" s="78"/>
      <c r="D328" s="78"/>
      <c r="E328" s="77"/>
      <c r="F328" s="79"/>
      <c r="G328" s="80"/>
      <c r="H328" s="81"/>
      <c r="I328" s="81"/>
      <c r="J328" s="82"/>
      <c r="K328" s="112"/>
      <c r="L328" s="87"/>
      <c r="M328" s="87">
        <v>1</v>
      </c>
      <c r="N328" s="155" t="s">
        <v>6</v>
      </c>
      <c r="O328" s="64"/>
      <c r="P328" s="65" t="s">
        <v>49</v>
      </c>
      <c r="Q328" s="83"/>
      <c r="R328" s="130">
        <v>0</v>
      </c>
      <c r="S328" s="135"/>
      <c r="T328" s="173"/>
      <c r="U328" s="128"/>
      <c r="V328" s="135"/>
      <c r="W328" s="137">
        <f>R328*8/100</f>
        <v>0</v>
      </c>
      <c r="X328" s="167"/>
      <c r="Y328" s="135"/>
      <c r="Z328" s="138">
        <v>0</v>
      </c>
      <c r="AA328" s="139"/>
      <c r="AB328" s="138">
        <v>0</v>
      </c>
      <c r="AC328" s="135"/>
      <c r="AD328" s="138">
        <f>SUM(Z328+AB328)</f>
        <v>0</v>
      </c>
      <c r="AE328" s="135"/>
      <c r="AF328" s="140">
        <f>W328-AD328</f>
        <v>0</v>
      </c>
      <c r="AG328" s="1"/>
    </row>
    <row r="329" spans="1:33" s="23" customFormat="1" ht="15.75" customHeight="1">
      <c r="A329" s="1"/>
      <c r="B329" s="77"/>
      <c r="C329" s="78"/>
      <c r="D329" s="78"/>
      <c r="E329" s="77"/>
      <c r="F329" s="79"/>
      <c r="G329" s="80"/>
      <c r="H329" s="81"/>
      <c r="I329" s="81"/>
      <c r="J329" s="82"/>
      <c r="K329" s="112"/>
      <c r="L329" s="87"/>
      <c r="M329" s="87">
        <v>2</v>
      </c>
      <c r="N329" s="155" t="s">
        <v>6</v>
      </c>
      <c r="O329" s="64"/>
      <c r="P329" s="65" t="s">
        <v>50</v>
      </c>
      <c r="Q329" s="83"/>
      <c r="R329" s="130">
        <v>0</v>
      </c>
      <c r="S329" s="135"/>
      <c r="T329" s="173"/>
      <c r="U329" s="128"/>
      <c r="V329" s="135"/>
      <c r="W329" s="137">
        <f>R329*8/100</f>
        <v>0</v>
      </c>
      <c r="X329" s="167"/>
      <c r="Y329" s="135"/>
      <c r="Z329" s="138">
        <v>0</v>
      </c>
      <c r="AA329" s="139"/>
      <c r="AB329" s="138">
        <v>0</v>
      </c>
      <c r="AC329" s="135"/>
      <c r="AD329" s="138">
        <f>SUM(Z329+AB329)</f>
        <v>0</v>
      </c>
      <c r="AE329" s="135"/>
      <c r="AF329" s="140">
        <f>W329-AD329</f>
        <v>0</v>
      </c>
      <c r="AG329" s="1"/>
    </row>
    <row r="330" spans="1:33" ht="15.75" customHeight="1">
      <c r="A330" s="1"/>
      <c r="B330" s="58"/>
      <c r="C330" s="58"/>
      <c r="D330" s="59"/>
      <c r="E330" s="58"/>
      <c r="F330" s="54"/>
      <c r="G330" s="55"/>
      <c r="H330" s="56"/>
      <c r="I330" s="56"/>
      <c r="J330" s="57"/>
      <c r="K330" s="91"/>
      <c r="L330" s="88"/>
      <c r="M330" s="86"/>
      <c r="N330" s="157"/>
      <c r="O330" s="60"/>
      <c r="P330" s="62"/>
      <c r="Q330" s="61"/>
      <c r="R330" s="128"/>
      <c r="S330" s="129"/>
      <c r="T330" s="172"/>
      <c r="U330" s="128"/>
      <c r="V330" s="129"/>
      <c r="W330" s="131"/>
      <c r="X330" s="166"/>
      <c r="Y330" s="129"/>
      <c r="Z330" s="133"/>
      <c r="AA330" s="134"/>
      <c r="AB330" s="133"/>
      <c r="AC330" s="129"/>
      <c r="AD330" s="133"/>
      <c r="AE330" s="129"/>
      <c r="AF330" s="124"/>
      <c r="AG330" s="1"/>
    </row>
    <row r="331" spans="1:33" s="21" customFormat="1" ht="15.75" customHeight="1">
      <c r="A331" s="20"/>
      <c r="B331" s="95">
        <v>38</v>
      </c>
      <c r="C331" s="51">
        <v>4</v>
      </c>
      <c r="D331" s="52">
        <v>52</v>
      </c>
      <c r="E331" s="52">
        <v>51</v>
      </c>
      <c r="F331" s="66">
        <v>9</v>
      </c>
      <c r="G331" s="67">
        <v>4</v>
      </c>
      <c r="H331" s="68">
        <v>1</v>
      </c>
      <c r="I331" s="68"/>
      <c r="J331" s="69">
        <v>2</v>
      </c>
      <c r="K331" s="89"/>
      <c r="L331" s="90"/>
      <c r="M331" s="85"/>
      <c r="N331" s="158"/>
      <c r="O331" s="74"/>
      <c r="P331" s="53" t="s">
        <v>35</v>
      </c>
      <c r="Q331" s="75"/>
      <c r="R331" s="124"/>
      <c r="S331" s="125"/>
      <c r="T331" s="179"/>
      <c r="U331" s="124"/>
      <c r="V331" s="125"/>
      <c r="W331" s="124"/>
      <c r="X331" s="168"/>
      <c r="Y331" s="125"/>
      <c r="Z331" s="124"/>
      <c r="AA331" s="125"/>
      <c r="AB331" s="124"/>
      <c r="AC331" s="125"/>
      <c r="AD331" s="133"/>
      <c r="AE331" s="125"/>
      <c r="AF331" s="124"/>
      <c r="AG331" s="20"/>
    </row>
    <row r="332" spans="1:33" ht="15.75" customHeight="1">
      <c r="A332" s="1"/>
      <c r="B332" s="58"/>
      <c r="C332" s="58"/>
      <c r="D332" s="59"/>
      <c r="E332" s="59"/>
      <c r="F332" s="54"/>
      <c r="G332" s="55"/>
      <c r="H332" s="56"/>
      <c r="I332" s="56"/>
      <c r="J332" s="57"/>
      <c r="K332" s="91">
        <v>3</v>
      </c>
      <c r="L332" s="88">
        <v>2</v>
      </c>
      <c r="M332" s="86"/>
      <c r="N332" s="154"/>
      <c r="O332" s="60"/>
      <c r="P332" s="76" t="s">
        <v>20</v>
      </c>
      <c r="Q332" s="61"/>
      <c r="R332" s="128">
        <f>SUM(R333:R337)</f>
        <v>56500</v>
      </c>
      <c r="S332" s="129"/>
      <c r="T332" s="172"/>
      <c r="U332" s="128"/>
      <c r="V332" s="129"/>
      <c r="W332" s="131">
        <f>SUM(W333:W337)</f>
        <v>56500</v>
      </c>
      <c r="X332" s="166">
        <f>W332/R332</f>
        <v>1</v>
      </c>
      <c r="Y332" s="129"/>
      <c r="Z332" s="133">
        <f>SUM(Z333:Z337)</f>
        <v>56488.7</v>
      </c>
      <c r="AA332" s="133"/>
      <c r="AB332" s="133">
        <f>SUM(AB333:AB337)</f>
        <v>0</v>
      </c>
      <c r="AC332" s="133"/>
      <c r="AD332" s="133">
        <f>SUM(AD333:AD337)</f>
        <v>56488.7</v>
      </c>
      <c r="AE332" s="133"/>
      <c r="AF332" s="124">
        <f>SUM(AF333:AF337)</f>
        <v>11.29999999999859</v>
      </c>
      <c r="AG332" s="1"/>
    </row>
    <row r="333" spans="1:33" s="23" customFormat="1" ht="15.75" customHeight="1">
      <c r="A333" s="1"/>
      <c r="B333" s="77"/>
      <c r="C333" s="78"/>
      <c r="D333" s="78"/>
      <c r="E333" s="77"/>
      <c r="F333" s="79"/>
      <c r="G333" s="80"/>
      <c r="H333" s="81"/>
      <c r="I333" s="81"/>
      <c r="J333" s="82"/>
      <c r="K333" s="112"/>
      <c r="L333" s="87"/>
      <c r="M333" s="87">
        <v>1</v>
      </c>
      <c r="N333" s="155" t="s">
        <v>6</v>
      </c>
      <c r="O333" s="64"/>
      <c r="P333" s="63" t="s">
        <v>45</v>
      </c>
      <c r="Q333" s="83"/>
      <c r="R333" s="130">
        <v>41000</v>
      </c>
      <c r="S333" s="135"/>
      <c r="T333" s="173"/>
      <c r="U333" s="128"/>
      <c r="V333" s="135"/>
      <c r="W333" s="137">
        <v>41000</v>
      </c>
      <c r="X333" s="167"/>
      <c r="Y333" s="135"/>
      <c r="Z333" s="138">
        <v>31928.38</v>
      </c>
      <c r="AA333" s="139"/>
      <c r="AB333" s="138">
        <v>0</v>
      </c>
      <c r="AC333" s="135"/>
      <c r="AD333" s="138">
        <f>SUM(Z333+AB333)</f>
        <v>31928.38</v>
      </c>
      <c r="AE333" s="135"/>
      <c r="AF333" s="140">
        <f>W333-AD333</f>
        <v>9071.619999999999</v>
      </c>
      <c r="AG333" s="1"/>
    </row>
    <row r="334" spans="1:33" s="23" customFormat="1" ht="15.75" customHeight="1">
      <c r="A334" s="1"/>
      <c r="B334" s="77"/>
      <c r="C334" s="78"/>
      <c r="D334" s="78"/>
      <c r="E334" s="77"/>
      <c r="F334" s="79"/>
      <c r="G334" s="80"/>
      <c r="H334" s="81"/>
      <c r="I334" s="81"/>
      <c r="J334" s="82"/>
      <c r="K334" s="112"/>
      <c r="L334" s="87"/>
      <c r="M334" s="87">
        <v>1</v>
      </c>
      <c r="N334" s="155">
        <v>5</v>
      </c>
      <c r="O334" s="64"/>
      <c r="P334" s="63" t="s">
        <v>71</v>
      </c>
      <c r="Q334" s="83"/>
      <c r="R334" s="130">
        <v>0</v>
      </c>
      <c r="S334" s="135"/>
      <c r="T334" s="173"/>
      <c r="U334" s="128"/>
      <c r="V334" s="135"/>
      <c r="W334" s="137">
        <v>0</v>
      </c>
      <c r="X334" s="167"/>
      <c r="Y334" s="135"/>
      <c r="Z334" s="138">
        <v>12024.2</v>
      </c>
      <c r="AA334" s="139"/>
      <c r="AB334" s="138">
        <v>0</v>
      </c>
      <c r="AC334" s="135"/>
      <c r="AD334" s="138">
        <f>SUM(Z334+AB334)</f>
        <v>12024.2</v>
      </c>
      <c r="AE334" s="135"/>
      <c r="AF334" s="140">
        <f>W334-AD334</f>
        <v>-12024.2</v>
      </c>
      <c r="AG334" s="1"/>
    </row>
    <row r="335" spans="1:33" s="23" customFormat="1" ht="15.75" customHeight="1">
      <c r="A335" s="1"/>
      <c r="B335" s="77"/>
      <c r="C335" s="78"/>
      <c r="D335" s="78"/>
      <c r="E335" s="77"/>
      <c r="F335" s="79"/>
      <c r="G335" s="80"/>
      <c r="H335" s="81"/>
      <c r="I335" s="81"/>
      <c r="J335" s="82"/>
      <c r="K335" s="112"/>
      <c r="L335" s="87"/>
      <c r="M335" s="87">
        <v>2</v>
      </c>
      <c r="N335" s="155" t="s">
        <v>7</v>
      </c>
      <c r="O335" s="64"/>
      <c r="P335" s="63" t="s">
        <v>46</v>
      </c>
      <c r="Q335" s="83"/>
      <c r="R335" s="130">
        <v>6000</v>
      </c>
      <c r="S335" s="135"/>
      <c r="T335" s="173"/>
      <c r="U335" s="128"/>
      <c r="V335" s="135"/>
      <c r="W335" s="137">
        <v>6000</v>
      </c>
      <c r="X335" s="167"/>
      <c r="Y335" s="135"/>
      <c r="Z335" s="138">
        <v>3822.35</v>
      </c>
      <c r="AA335" s="139"/>
      <c r="AB335" s="138">
        <v>0</v>
      </c>
      <c r="AC335" s="135"/>
      <c r="AD335" s="138">
        <f>SUM(Z335+AB335)</f>
        <v>3822.35</v>
      </c>
      <c r="AE335" s="135"/>
      <c r="AF335" s="140">
        <f>W335-AD335</f>
        <v>2177.65</v>
      </c>
      <c r="AG335" s="1"/>
    </row>
    <row r="336" spans="1:33" s="23" customFormat="1" ht="15.75" customHeight="1">
      <c r="A336" s="1"/>
      <c r="B336" s="77"/>
      <c r="C336" s="78"/>
      <c r="D336" s="78"/>
      <c r="E336" s="77"/>
      <c r="F336" s="79"/>
      <c r="G336" s="80"/>
      <c r="H336" s="81"/>
      <c r="I336" s="81"/>
      <c r="J336" s="82"/>
      <c r="K336" s="112"/>
      <c r="L336" s="87"/>
      <c r="M336" s="87">
        <v>5</v>
      </c>
      <c r="N336" s="155" t="s">
        <v>6</v>
      </c>
      <c r="O336" s="64"/>
      <c r="P336" s="63" t="s">
        <v>55</v>
      </c>
      <c r="Q336" s="83"/>
      <c r="R336" s="130">
        <v>1500</v>
      </c>
      <c r="S336" s="135"/>
      <c r="T336" s="173"/>
      <c r="U336" s="128"/>
      <c r="V336" s="135"/>
      <c r="W336" s="137">
        <v>1500</v>
      </c>
      <c r="X336" s="167"/>
      <c r="Y336" s="135"/>
      <c r="Z336" s="138">
        <v>1013.2</v>
      </c>
      <c r="AA336" s="139"/>
      <c r="AB336" s="138">
        <v>0</v>
      </c>
      <c r="AC336" s="135"/>
      <c r="AD336" s="138">
        <f>SUM(Z336+AB336)</f>
        <v>1013.2</v>
      </c>
      <c r="AE336" s="135"/>
      <c r="AF336" s="140">
        <f>W336-AD336</f>
        <v>486.79999999999995</v>
      </c>
      <c r="AG336" s="1"/>
    </row>
    <row r="337" spans="1:33" s="23" customFormat="1" ht="15.75" customHeight="1">
      <c r="A337" s="1"/>
      <c r="B337" s="77"/>
      <c r="C337" s="78"/>
      <c r="D337" s="78"/>
      <c r="E337" s="77"/>
      <c r="F337" s="79"/>
      <c r="G337" s="80"/>
      <c r="H337" s="81"/>
      <c r="I337" s="81"/>
      <c r="J337" s="82"/>
      <c r="K337" s="112"/>
      <c r="L337" s="87"/>
      <c r="M337" s="87">
        <v>6</v>
      </c>
      <c r="N337" s="155" t="s">
        <v>6</v>
      </c>
      <c r="O337" s="64"/>
      <c r="P337" s="63" t="s">
        <v>57</v>
      </c>
      <c r="Q337" s="83"/>
      <c r="R337" s="130">
        <v>8000</v>
      </c>
      <c r="S337" s="135"/>
      <c r="T337" s="173"/>
      <c r="U337" s="128"/>
      <c r="V337" s="135"/>
      <c r="W337" s="137">
        <v>8000</v>
      </c>
      <c r="X337" s="167"/>
      <c r="Y337" s="135"/>
      <c r="Z337" s="138">
        <v>7700.57</v>
      </c>
      <c r="AA337" s="139"/>
      <c r="AB337" s="138">
        <v>0</v>
      </c>
      <c r="AC337" s="135"/>
      <c r="AD337" s="138">
        <f>SUM(Z337+AB337)</f>
        <v>7700.57</v>
      </c>
      <c r="AE337" s="135"/>
      <c r="AF337" s="140">
        <f>W337-AD337</f>
        <v>299.4300000000003</v>
      </c>
      <c r="AG337" s="1"/>
    </row>
    <row r="338" spans="1:33" ht="15.75" customHeight="1">
      <c r="A338" s="3"/>
      <c r="B338" s="58"/>
      <c r="C338" s="58"/>
      <c r="D338" s="59"/>
      <c r="E338" s="58"/>
      <c r="F338" s="54"/>
      <c r="G338" s="55"/>
      <c r="H338" s="56"/>
      <c r="I338" s="56"/>
      <c r="J338" s="57"/>
      <c r="K338" s="92" t="s">
        <v>18</v>
      </c>
      <c r="L338" s="88">
        <v>3</v>
      </c>
      <c r="M338" s="86"/>
      <c r="N338" s="154"/>
      <c r="O338" s="60"/>
      <c r="P338" s="62" t="s">
        <v>21</v>
      </c>
      <c r="Q338" s="61"/>
      <c r="R338" s="128">
        <f>SUM(R339:R341)</f>
        <v>21000</v>
      </c>
      <c r="S338" s="129"/>
      <c r="T338" s="172"/>
      <c r="U338" s="128">
        <f>SUM(U339:U341)</f>
        <v>3000</v>
      </c>
      <c r="V338" s="129"/>
      <c r="W338" s="131">
        <f>SUM(W339:W341)</f>
        <v>24000</v>
      </c>
      <c r="X338" s="166">
        <f>W338/R338</f>
        <v>1.1428571428571428</v>
      </c>
      <c r="Y338" s="129"/>
      <c r="Z338" s="133">
        <f>SUM(Z339:Z341)</f>
        <v>23970.760000000002</v>
      </c>
      <c r="AA338" s="134"/>
      <c r="AB338" s="133">
        <f>SUM(AB339:AB341)</f>
        <v>0</v>
      </c>
      <c r="AC338" s="129"/>
      <c r="AD338" s="133">
        <f>SUM(AD339:AD341)</f>
        <v>23970.760000000002</v>
      </c>
      <c r="AE338" s="129"/>
      <c r="AF338" s="124">
        <f>SUM(AF339:AF341)</f>
        <v>29.23999999999978</v>
      </c>
      <c r="AG338" s="1"/>
    </row>
    <row r="339" spans="1:33" s="23" customFormat="1" ht="15.75" customHeight="1">
      <c r="A339" s="1"/>
      <c r="B339" s="77"/>
      <c r="C339" s="78"/>
      <c r="D339" s="78"/>
      <c r="E339" s="77"/>
      <c r="F339" s="79"/>
      <c r="G339" s="80"/>
      <c r="H339" s="81"/>
      <c r="I339" s="81"/>
      <c r="J339" s="82"/>
      <c r="K339" s="113"/>
      <c r="L339" s="114"/>
      <c r="M339" s="87">
        <v>1</v>
      </c>
      <c r="N339" s="155" t="s">
        <v>6</v>
      </c>
      <c r="O339" s="64"/>
      <c r="P339" s="65" t="s">
        <v>51</v>
      </c>
      <c r="Q339" s="83"/>
      <c r="R339" s="130">
        <v>8000</v>
      </c>
      <c r="S339" s="135"/>
      <c r="T339" s="173"/>
      <c r="U339" s="128"/>
      <c r="V339" s="135"/>
      <c r="W339" s="137">
        <v>8000</v>
      </c>
      <c r="X339" s="167"/>
      <c r="Y339" s="135"/>
      <c r="Z339" s="138">
        <v>11209.5</v>
      </c>
      <c r="AA339" s="139"/>
      <c r="AB339" s="138">
        <v>0</v>
      </c>
      <c r="AC339" s="135"/>
      <c r="AD339" s="138">
        <f>SUM(Z339+AB339)</f>
        <v>11209.5</v>
      </c>
      <c r="AE339" s="135"/>
      <c r="AF339" s="140">
        <f>W339-AD339</f>
        <v>-3209.5</v>
      </c>
      <c r="AG339" s="1"/>
    </row>
    <row r="340" spans="1:33" s="23" customFormat="1" ht="15.75" customHeight="1">
      <c r="A340" s="1"/>
      <c r="B340" s="77"/>
      <c r="C340" s="78"/>
      <c r="D340" s="78"/>
      <c r="E340" s="77"/>
      <c r="F340" s="79"/>
      <c r="G340" s="80"/>
      <c r="H340" s="81"/>
      <c r="I340" s="81"/>
      <c r="J340" s="82"/>
      <c r="K340" s="113"/>
      <c r="L340" s="114"/>
      <c r="M340" s="87">
        <v>2</v>
      </c>
      <c r="N340" s="155" t="s">
        <v>6</v>
      </c>
      <c r="O340" s="64"/>
      <c r="P340" s="65" t="s">
        <v>47</v>
      </c>
      <c r="Q340" s="83"/>
      <c r="R340" s="130">
        <v>3000</v>
      </c>
      <c r="S340" s="135"/>
      <c r="T340" s="173"/>
      <c r="U340" s="128"/>
      <c r="V340" s="135"/>
      <c r="W340" s="137">
        <v>3000</v>
      </c>
      <c r="X340" s="167"/>
      <c r="Y340" s="135"/>
      <c r="Z340" s="138">
        <v>3011.26</v>
      </c>
      <c r="AA340" s="139"/>
      <c r="AB340" s="138">
        <v>0</v>
      </c>
      <c r="AC340" s="135"/>
      <c r="AD340" s="138">
        <f>SUM(Z340+AB340)</f>
        <v>3011.26</v>
      </c>
      <c r="AE340" s="135"/>
      <c r="AF340" s="140">
        <f>W340-AD340</f>
        <v>-11.260000000000218</v>
      </c>
      <c r="AG340" s="1"/>
    </row>
    <row r="341" spans="1:33" s="23" customFormat="1" ht="15.75" customHeight="1">
      <c r="A341" s="1"/>
      <c r="B341" s="77"/>
      <c r="C341" s="78"/>
      <c r="D341" s="78"/>
      <c r="E341" s="77"/>
      <c r="F341" s="79"/>
      <c r="G341" s="80"/>
      <c r="H341" s="81"/>
      <c r="I341" s="81"/>
      <c r="J341" s="82"/>
      <c r="K341" s="113"/>
      <c r="L341" s="114"/>
      <c r="M341" s="87">
        <v>3</v>
      </c>
      <c r="N341" s="155" t="s">
        <v>6</v>
      </c>
      <c r="O341" s="64"/>
      <c r="P341" s="65" t="s">
        <v>52</v>
      </c>
      <c r="Q341" s="83"/>
      <c r="R341" s="130">
        <v>10000</v>
      </c>
      <c r="S341" s="135"/>
      <c r="T341" s="173" t="s">
        <v>116</v>
      </c>
      <c r="U341" s="130">
        <v>3000</v>
      </c>
      <c r="V341" s="135"/>
      <c r="W341" s="137">
        <v>13000</v>
      </c>
      <c r="X341" s="167"/>
      <c r="Y341" s="135"/>
      <c r="Z341" s="138">
        <v>9750</v>
      </c>
      <c r="AA341" s="139"/>
      <c r="AB341" s="138">
        <v>0</v>
      </c>
      <c r="AC341" s="135"/>
      <c r="AD341" s="138">
        <f>SUM(Z341+AB341)</f>
        <v>9750</v>
      </c>
      <c r="AE341" s="135"/>
      <c r="AF341" s="140">
        <f>W341-AD341</f>
        <v>3250</v>
      </c>
      <c r="AG341" s="1"/>
    </row>
    <row r="342" spans="1:33" ht="15.75" customHeight="1">
      <c r="A342" s="1"/>
      <c r="B342" s="58"/>
      <c r="C342" s="58"/>
      <c r="D342" s="59"/>
      <c r="E342" s="59"/>
      <c r="F342" s="54"/>
      <c r="G342" s="55"/>
      <c r="H342" s="56"/>
      <c r="I342" s="56"/>
      <c r="J342" s="57"/>
      <c r="K342" s="94">
        <v>3</v>
      </c>
      <c r="L342" s="93">
        <v>5</v>
      </c>
      <c r="M342" s="86"/>
      <c r="N342" s="154"/>
      <c r="O342" s="64"/>
      <c r="P342" s="62" t="s">
        <v>22</v>
      </c>
      <c r="Q342" s="61"/>
      <c r="R342" s="128">
        <f>SUM(R343)</f>
        <v>10000</v>
      </c>
      <c r="S342" s="129"/>
      <c r="T342" s="172"/>
      <c r="U342" s="128">
        <f>SUM(U343)</f>
        <v>3000</v>
      </c>
      <c r="V342" s="129"/>
      <c r="W342" s="131">
        <f>SUM(W343)</f>
        <v>7000</v>
      </c>
      <c r="X342" s="166">
        <f>W342/R342</f>
        <v>0.7</v>
      </c>
      <c r="Y342" s="129"/>
      <c r="Z342" s="133">
        <f>SUM(Z343)</f>
        <v>6806.36</v>
      </c>
      <c r="AA342" s="134"/>
      <c r="AB342" s="133">
        <f>SUM(AB343)</f>
        <v>0</v>
      </c>
      <c r="AC342" s="129"/>
      <c r="AD342" s="133">
        <f>SUM(AD343)</f>
        <v>6806.36</v>
      </c>
      <c r="AE342" s="129"/>
      <c r="AF342" s="124">
        <f>SUM(AF343)</f>
        <v>193.64000000000033</v>
      </c>
      <c r="AG342" s="1"/>
    </row>
    <row r="343" spans="1:33" s="23" customFormat="1" ht="15.75" customHeight="1">
      <c r="A343" s="1"/>
      <c r="B343" s="77"/>
      <c r="C343" s="78"/>
      <c r="D343" s="78"/>
      <c r="E343" s="77"/>
      <c r="F343" s="79"/>
      <c r="G343" s="80"/>
      <c r="H343" s="81"/>
      <c r="I343" s="81"/>
      <c r="J343" s="82"/>
      <c r="K343" s="115"/>
      <c r="L343" s="114"/>
      <c r="M343" s="87">
        <v>2</v>
      </c>
      <c r="N343" s="155" t="s">
        <v>7</v>
      </c>
      <c r="O343" s="64"/>
      <c r="P343" s="65" t="s">
        <v>48</v>
      </c>
      <c r="Q343" s="83"/>
      <c r="R343" s="130">
        <v>10000</v>
      </c>
      <c r="S343" s="135"/>
      <c r="T343" s="173" t="s">
        <v>118</v>
      </c>
      <c r="U343" s="130">
        <v>3000</v>
      </c>
      <c r="V343" s="135"/>
      <c r="W343" s="137">
        <v>7000</v>
      </c>
      <c r="X343" s="167"/>
      <c r="Y343" s="135"/>
      <c r="Z343" s="138">
        <v>6806.36</v>
      </c>
      <c r="AA343" s="139"/>
      <c r="AB343" s="138">
        <v>0</v>
      </c>
      <c r="AC343" s="135"/>
      <c r="AD343" s="138">
        <f>SUM(Z343+AB343)</f>
        <v>6806.36</v>
      </c>
      <c r="AE343" s="135"/>
      <c r="AF343" s="140">
        <f>W343-AD343</f>
        <v>193.64000000000033</v>
      </c>
      <c r="AG343" s="1"/>
    </row>
    <row r="344" spans="1:33" ht="15.75" customHeight="1">
      <c r="A344" s="3"/>
      <c r="B344" s="58"/>
      <c r="C344" s="58"/>
      <c r="D344" s="59"/>
      <c r="E344" s="58"/>
      <c r="F344" s="54"/>
      <c r="G344" s="55"/>
      <c r="H344" s="56"/>
      <c r="I344" s="56"/>
      <c r="J344" s="57"/>
      <c r="K344" s="92">
        <v>3</v>
      </c>
      <c r="L344" s="88">
        <v>7</v>
      </c>
      <c r="M344" s="86"/>
      <c r="N344" s="154"/>
      <c r="O344" s="60"/>
      <c r="P344" s="62" t="s">
        <v>24</v>
      </c>
      <c r="Q344" s="61"/>
      <c r="R344" s="128">
        <f>SUM(R345:R346)</f>
        <v>7000</v>
      </c>
      <c r="S344" s="129"/>
      <c r="T344" s="172"/>
      <c r="U344" s="128"/>
      <c r="V344" s="129"/>
      <c r="W344" s="131">
        <f>SUM(W345:W346)</f>
        <v>7000</v>
      </c>
      <c r="X344" s="166">
        <f>W344/R344</f>
        <v>1</v>
      </c>
      <c r="Y344" s="129"/>
      <c r="Z344" s="133">
        <f>SUM(Z345:Z346)</f>
        <v>6506.76</v>
      </c>
      <c r="AA344" s="134"/>
      <c r="AB344" s="133">
        <f>SUM(AB345:AB346)</f>
        <v>0</v>
      </c>
      <c r="AC344" s="129"/>
      <c r="AD344" s="133">
        <f>SUM(AD345:AD346)</f>
        <v>6506.76</v>
      </c>
      <c r="AE344" s="129"/>
      <c r="AF344" s="124">
        <f>SUM(AF345:AF346)</f>
        <v>493.2399999999998</v>
      </c>
      <c r="AG344" s="1"/>
    </row>
    <row r="345" spans="1:33" s="165" customFormat="1" ht="15.75" customHeight="1">
      <c r="A345" s="1"/>
      <c r="B345" s="77"/>
      <c r="C345" s="77"/>
      <c r="D345" s="78"/>
      <c r="E345" s="77"/>
      <c r="F345" s="161"/>
      <c r="G345" s="80"/>
      <c r="H345" s="81"/>
      <c r="I345" s="161"/>
      <c r="J345" s="82"/>
      <c r="K345" s="162"/>
      <c r="L345" s="163"/>
      <c r="M345" s="163">
        <v>1</v>
      </c>
      <c r="N345" s="164">
        <v>3</v>
      </c>
      <c r="O345" s="64"/>
      <c r="P345" s="65" t="s">
        <v>66</v>
      </c>
      <c r="Q345" s="83"/>
      <c r="R345" s="130">
        <v>0</v>
      </c>
      <c r="S345" s="83"/>
      <c r="T345" s="174"/>
      <c r="U345" s="62"/>
      <c r="V345" s="83"/>
      <c r="W345" s="137">
        <f>R345*8/100</f>
        <v>0</v>
      </c>
      <c r="X345" s="167"/>
      <c r="Y345" s="135"/>
      <c r="Z345" s="138">
        <v>0</v>
      </c>
      <c r="AA345" s="139"/>
      <c r="AB345" s="138">
        <v>0</v>
      </c>
      <c r="AC345" s="135"/>
      <c r="AD345" s="138">
        <f>SUM(Z345+AB345)</f>
        <v>0</v>
      </c>
      <c r="AE345" s="135"/>
      <c r="AF345" s="140">
        <f>W345-AD345</f>
        <v>0</v>
      </c>
      <c r="AG345" s="1"/>
    </row>
    <row r="346" spans="1:33" s="23" customFormat="1" ht="15.75" customHeight="1">
      <c r="A346" s="1"/>
      <c r="B346" s="77"/>
      <c r="C346" s="78"/>
      <c r="D346" s="78"/>
      <c r="E346" s="77"/>
      <c r="F346" s="79"/>
      <c r="G346" s="80"/>
      <c r="H346" s="81"/>
      <c r="I346" s="81"/>
      <c r="J346" s="82"/>
      <c r="K346" s="113"/>
      <c r="L346" s="87"/>
      <c r="M346" s="87">
        <v>3</v>
      </c>
      <c r="N346" s="155" t="s">
        <v>7</v>
      </c>
      <c r="O346" s="64"/>
      <c r="P346" s="65" t="s">
        <v>54</v>
      </c>
      <c r="Q346" s="83"/>
      <c r="R346" s="130">
        <v>7000</v>
      </c>
      <c r="S346" s="135"/>
      <c r="T346" s="173"/>
      <c r="U346" s="128"/>
      <c r="V346" s="135"/>
      <c r="W346" s="137">
        <v>7000</v>
      </c>
      <c r="X346" s="167"/>
      <c r="Y346" s="135"/>
      <c r="Z346" s="138">
        <v>6506.76</v>
      </c>
      <c r="AA346" s="139"/>
      <c r="AB346" s="138">
        <v>0</v>
      </c>
      <c r="AC346" s="135"/>
      <c r="AD346" s="138">
        <f>SUM(Z346+AB346)</f>
        <v>6506.76</v>
      </c>
      <c r="AE346" s="135"/>
      <c r="AF346" s="140">
        <f>W346-AD346</f>
        <v>493.2399999999998</v>
      </c>
      <c r="AG346" s="1"/>
    </row>
    <row r="347" spans="1:33" ht="15.75" customHeight="1">
      <c r="A347" s="3"/>
      <c r="B347" s="58"/>
      <c r="C347" s="58"/>
      <c r="D347" s="59"/>
      <c r="E347" s="58"/>
      <c r="F347" s="54"/>
      <c r="G347" s="55"/>
      <c r="H347" s="56"/>
      <c r="I347" s="56"/>
      <c r="J347" s="57"/>
      <c r="K347" s="91">
        <v>3</v>
      </c>
      <c r="L347" s="88">
        <v>9</v>
      </c>
      <c r="M347" s="86"/>
      <c r="N347" s="157"/>
      <c r="O347" s="73"/>
      <c r="P347" s="62" t="s">
        <v>23</v>
      </c>
      <c r="Q347" s="61"/>
      <c r="R347" s="128">
        <f>SUM(R348:R349)</f>
        <v>285000</v>
      </c>
      <c r="S347" s="129"/>
      <c r="T347" s="172"/>
      <c r="U347" s="128"/>
      <c r="V347" s="129"/>
      <c r="W347" s="131">
        <f>SUM(W348:W349)</f>
        <v>285000</v>
      </c>
      <c r="X347" s="166">
        <f>W347/R347</f>
        <v>1</v>
      </c>
      <c r="Y347" s="129"/>
      <c r="Z347" s="133">
        <f>SUM(Z348:Z349)</f>
        <v>207165.91</v>
      </c>
      <c r="AA347" s="134"/>
      <c r="AB347" s="133">
        <f>SUM(AB348:AB349)</f>
        <v>0</v>
      </c>
      <c r="AC347" s="129"/>
      <c r="AD347" s="133">
        <f>SUM(AD348:AD349)</f>
        <v>207165.91</v>
      </c>
      <c r="AE347" s="129"/>
      <c r="AF347" s="124">
        <f>SUM(AF348:AF349)</f>
        <v>77834.09</v>
      </c>
      <c r="AG347" s="1"/>
    </row>
    <row r="348" spans="1:33" s="23" customFormat="1" ht="15.75" customHeight="1">
      <c r="A348" s="1"/>
      <c r="B348" s="77"/>
      <c r="C348" s="78"/>
      <c r="D348" s="78"/>
      <c r="E348" s="77"/>
      <c r="F348" s="79"/>
      <c r="G348" s="80"/>
      <c r="H348" s="81"/>
      <c r="I348" s="81"/>
      <c r="J348" s="82"/>
      <c r="K348" s="112"/>
      <c r="L348" s="87"/>
      <c r="M348" s="87">
        <v>1</v>
      </c>
      <c r="N348" s="155" t="s">
        <v>6</v>
      </c>
      <c r="O348" s="64"/>
      <c r="P348" s="65" t="s">
        <v>49</v>
      </c>
      <c r="Q348" s="83"/>
      <c r="R348" s="130">
        <v>200000</v>
      </c>
      <c r="S348" s="135"/>
      <c r="T348" s="173"/>
      <c r="U348" s="128"/>
      <c r="V348" s="135"/>
      <c r="W348" s="137">
        <v>200000</v>
      </c>
      <c r="X348" s="167"/>
      <c r="Y348" s="135"/>
      <c r="Z348" s="138">
        <v>156920.1</v>
      </c>
      <c r="AA348" s="139"/>
      <c r="AB348" s="138">
        <v>0</v>
      </c>
      <c r="AC348" s="135"/>
      <c r="AD348" s="138">
        <f>SUM(Z348+AB348)</f>
        <v>156920.1</v>
      </c>
      <c r="AE348" s="135"/>
      <c r="AF348" s="140">
        <f>W348-AD348</f>
        <v>43079.899999999994</v>
      </c>
      <c r="AG348" s="1"/>
    </row>
    <row r="349" spans="1:33" s="23" customFormat="1" ht="15.75" customHeight="1">
      <c r="A349" s="1"/>
      <c r="B349" s="77"/>
      <c r="C349" s="78"/>
      <c r="D349" s="78"/>
      <c r="E349" s="77"/>
      <c r="F349" s="79"/>
      <c r="G349" s="80"/>
      <c r="H349" s="81"/>
      <c r="I349" s="81"/>
      <c r="J349" s="82"/>
      <c r="K349" s="112"/>
      <c r="L349" s="87"/>
      <c r="M349" s="87">
        <v>2</v>
      </c>
      <c r="N349" s="155" t="s">
        <v>6</v>
      </c>
      <c r="O349" s="64"/>
      <c r="P349" s="65" t="s">
        <v>50</v>
      </c>
      <c r="Q349" s="83"/>
      <c r="R349" s="130">
        <v>85000</v>
      </c>
      <c r="S349" s="135"/>
      <c r="T349" s="173"/>
      <c r="U349" s="128"/>
      <c r="V349" s="135"/>
      <c r="W349" s="137">
        <v>85000</v>
      </c>
      <c r="X349" s="167"/>
      <c r="Y349" s="135"/>
      <c r="Z349" s="138">
        <v>50245.81</v>
      </c>
      <c r="AA349" s="139"/>
      <c r="AB349" s="138">
        <v>0</v>
      </c>
      <c r="AC349" s="135"/>
      <c r="AD349" s="138">
        <f>SUM(Z349+AB349)</f>
        <v>50245.81</v>
      </c>
      <c r="AE349" s="135"/>
      <c r="AF349" s="140">
        <f>W349-AD349</f>
        <v>34754.19</v>
      </c>
      <c r="AG349" s="1"/>
    </row>
    <row r="350" spans="1:33" ht="15.75" customHeight="1">
      <c r="A350" s="1"/>
      <c r="B350" s="58"/>
      <c r="C350" s="58"/>
      <c r="D350" s="59"/>
      <c r="E350" s="59"/>
      <c r="F350" s="54"/>
      <c r="G350" s="55"/>
      <c r="H350" s="56"/>
      <c r="I350" s="56"/>
      <c r="J350" s="57"/>
      <c r="K350" s="91"/>
      <c r="L350" s="88"/>
      <c r="M350" s="86"/>
      <c r="N350" s="157"/>
      <c r="O350" s="60"/>
      <c r="P350" s="62"/>
      <c r="Q350" s="61"/>
      <c r="R350" s="128"/>
      <c r="S350" s="129"/>
      <c r="T350" s="172"/>
      <c r="U350" s="128"/>
      <c r="V350" s="129"/>
      <c r="W350" s="131"/>
      <c r="X350" s="166"/>
      <c r="Y350" s="129"/>
      <c r="Z350" s="133"/>
      <c r="AA350" s="134"/>
      <c r="AB350" s="133"/>
      <c r="AC350" s="129"/>
      <c r="AD350" s="133"/>
      <c r="AE350" s="129"/>
      <c r="AF350" s="124"/>
      <c r="AG350" s="1"/>
    </row>
    <row r="351" spans="1:33" s="21" customFormat="1" ht="15.75" customHeight="1">
      <c r="A351" s="20"/>
      <c r="B351" s="95">
        <v>38</v>
      </c>
      <c r="C351" s="51">
        <v>4</v>
      </c>
      <c r="D351" s="52">
        <v>52</v>
      </c>
      <c r="E351" s="51">
        <v>59</v>
      </c>
      <c r="F351" s="66">
        <v>9</v>
      </c>
      <c r="G351" s="67">
        <v>4</v>
      </c>
      <c r="H351" s="68">
        <v>1</v>
      </c>
      <c r="I351" s="68"/>
      <c r="J351" s="69">
        <v>2</v>
      </c>
      <c r="K351" s="89"/>
      <c r="L351" s="90"/>
      <c r="M351" s="85"/>
      <c r="N351" s="158"/>
      <c r="O351" s="74"/>
      <c r="P351" s="53" t="s">
        <v>103</v>
      </c>
      <c r="Q351" s="75"/>
      <c r="R351" s="124"/>
      <c r="S351" s="125"/>
      <c r="T351" s="179"/>
      <c r="U351" s="124"/>
      <c r="V351" s="125"/>
      <c r="W351" s="124"/>
      <c r="X351" s="168"/>
      <c r="Y351" s="125"/>
      <c r="Z351" s="124"/>
      <c r="AA351" s="125"/>
      <c r="AB351" s="124"/>
      <c r="AC351" s="125"/>
      <c r="AD351" s="133"/>
      <c r="AE351" s="125"/>
      <c r="AF351" s="124"/>
      <c r="AG351" s="20"/>
    </row>
    <row r="352" spans="1:33" ht="15.75" customHeight="1">
      <c r="A352" s="1"/>
      <c r="B352" s="58"/>
      <c r="C352" s="58"/>
      <c r="D352" s="59"/>
      <c r="E352" s="58"/>
      <c r="F352" s="54"/>
      <c r="G352" s="55"/>
      <c r="H352" s="56"/>
      <c r="I352" s="56"/>
      <c r="J352" s="57"/>
      <c r="K352" s="91">
        <v>3</v>
      </c>
      <c r="L352" s="88">
        <v>2</v>
      </c>
      <c r="M352" s="86"/>
      <c r="N352" s="154"/>
      <c r="O352" s="60"/>
      <c r="P352" s="76" t="s">
        <v>20</v>
      </c>
      <c r="Q352" s="61"/>
      <c r="R352" s="128">
        <f>SUM(R353:R361)</f>
        <v>6000</v>
      </c>
      <c r="S352" s="129"/>
      <c r="T352" s="172" t="s">
        <v>116</v>
      </c>
      <c r="U352" s="128">
        <f>SUM(U353:U361)</f>
        <v>1200</v>
      </c>
      <c r="V352" s="129"/>
      <c r="W352" s="131">
        <f>SUM(W353:W361)</f>
        <v>7200</v>
      </c>
      <c r="X352" s="166">
        <f>W352/R352</f>
        <v>1.2</v>
      </c>
      <c r="Y352" s="129"/>
      <c r="Z352" s="133">
        <f>SUM(Z353:Z361)</f>
        <v>7199.69</v>
      </c>
      <c r="AA352" s="134"/>
      <c r="AB352" s="133">
        <f>SUM(AB353:AB361)</f>
        <v>0</v>
      </c>
      <c r="AC352" s="129"/>
      <c r="AD352" s="133">
        <f>SUM(AD353:AD361)</f>
        <v>7199.69</v>
      </c>
      <c r="AE352" s="129"/>
      <c r="AF352" s="124">
        <f>SUM(AF353:AF361)</f>
        <v>0.3100000000001728</v>
      </c>
      <c r="AG352" s="1"/>
    </row>
    <row r="353" spans="1:33" s="23" customFormat="1" ht="15.75" customHeight="1">
      <c r="A353" s="1"/>
      <c r="B353" s="77"/>
      <c r="C353" s="78"/>
      <c r="D353" s="78"/>
      <c r="E353" s="77"/>
      <c r="F353" s="79"/>
      <c r="G353" s="80"/>
      <c r="H353" s="81"/>
      <c r="I353" s="81"/>
      <c r="J353" s="82"/>
      <c r="K353" s="112"/>
      <c r="L353" s="87"/>
      <c r="M353" s="87">
        <v>1</v>
      </c>
      <c r="N353" s="155" t="s">
        <v>6</v>
      </c>
      <c r="O353" s="64"/>
      <c r="P353" s="63" t="s">
        <v>45</v>
      </c>
      <c r="Q353" s="83"/>
      <c r="R353" s="130">
        <v>4000</v>
      </c>
      <c r="S353" s="135"/>
      <c r="T353" s="173" t="s">
        <v>116</v>
      </c>
      <c r="U353" s="130">
        <v>1200</v>
      </c>
      <c r="V353" s="135"/>
      <c r="W353" s="137">
        <f>4000+U353</f>
        <v>5200</v>
      </c>
      <c r="X353" s="167"/>
      <c r="Y353" s="135"/>
      <c r="Z353" s="138">
        <v>5177.91</v>
      </c>
      <c r="AA353" s="139"/>
      <c r="AB353" s="138">
        <v>0</v>
      </c>
      <c r="AC353" s="135"/>
      <c r="AD353" s="138">
        <f aca="true" t="shared" si="12" ref="AD353:AD361">SUM(Z353+AB353)</f>
        <v>5177.91</v>
      </c>
      <c r="AE353" s="135"/>
      <c r="AF353" s="140">
        <f aca="true" t="shared" si="13" ref="AF353:AF361">W353-AD353</f>
        <v>22.090000000000146</v>
      </c>
      <c r="AG353" s="1"/>
    </row>
    <row r="354" spans="1:33" s="23" customFormat="1" ht="15.75" customHeight="1">
      <c r="A354" s="1"/>
      <c r="B354" s="77"/>
      <c r="C354" s="78"/>
      <c r="D354" s="78"/>
      <c r="E354" s="77"/>
      <c r="F354" s="79"/>
      <c r="G354" s="80"/>
      <c r="H354" s="81"/>
      <c r="I354" s="81"/>
      <c r="J354" s="82"/>
      <c r="K354" s="112"/>
      <c r="L354" s="87"/>
      <c r="M354" s="87">
        <v>1</v>
      </c>
      <c r="N354" s="155">
        <v>2</v>
      </c>
      <c r="O354" s="64"/>
      <c r="P354" s="63" t="s">
        <v>87</v>
      </c>
      <c r="Q354" s="83"/>
      <c r="R354" s="130">
        <v>500</v>
      </c>
      <c r="S354" s="135"/>
      <c r="T354" s="173"/>
      <c r="U354" s="128"/>
      <c r="V354" s="135"/>
      <c r="W354" s="137">
        <v>500</v>
      </c>
      <c r="X354" s="167"/>
      <c r="Y354" s="135"/>
      <c r="Z354" s="138">
        <v>534.48</v>
      </c>
      <c r="AA354" s="139"/>
      <c r="AB354" s="138">
        <v>0</v>
      </c>
      <c r="AC354" s="135"/>
      <c r="AD354" s="138">
        <f>SUM(Z354+AB354)</f>
        <v>534.48</v>
      </c>
      <c r="AE354" s="135"/>
      <c r="AF354" s="140">
        <f>W354-AD354</f>
        <v>-34.48000000000002</v>
      </c>
      <c r="AG354" s="1"/>
    </row>
    <row r="355" spans="1:33" s="23" customFormat="1" ht="15.75" customHeight="1">
      <c r="A355" s="1"/>
      <c r="B355" s="77"/>
      <c r="C355" s="78"/>
      <c r="D355" s="78"/>
      <c r="E355" s="77"/>
      <c r="F355" s="79"/>
      <c r="G355" s="80"/>
      <c r="H355" s="81"/>
      <c r="I355" s="81"/>
      <c r="J355" s="82"/>
      <c r="K355" s="112"/>
      <c r="L355" s="87"/>
      <c r="M355" s="87">
        <v>1</v>
      </c>
      <c r="N355" s="155">
        <v>3</v>
      </c>
      <c r="O355" s="64"/>
      <c r="P355" s="63" t="s">
        <v>120</v>
      </c>
      <c r="Q355" s="83"/>
      <c r="R355" s="130">
        <v>0</v>
      </c>
      <c r="S355" s="135"/>
      <c r="T355" s="173"/>
      <c r="U355" s="128"/>
      <c r="V355" s="135"/>
      <c r="W355" s="137">
        <v>0</v>
      </c>
      <c r="X355" s="167"/>
      <c r="Y355" s="135"/>
      <c r="Z355" s="138">
        <v>120</v>
      </c>
      <c r="AA355" s="139"/>
      <c r="AB355" s="138">
        <v>0</v>
      </c>
      <c r="AC355" s="135"/>
      <c r="AD355" s="138">
        <f>SUM(Z355+AB355)</f>
        <v>120</v>
      </c>
      <c r="AE355" s="135"/>
      <c r="AF355" s="140">
        <f>W355-AD355</f>
        <v>-120</v>
      </c>
      <c r="AG355" s="1"/>
    </row>
    <row r="356" spans="1:33" s="23" customFormat="1" ht="15.75" customHeight="1">
      <c r="A356" s="1"/>
      <c r="B356" s="77"/>
      <c r="C356" s="78"/>
      <c r="D356" s="78"/>
      <c r="E356" s="77"/>
      <c r="F356" s="79"/>
      <c r="G356" s="80"/>
      <c r="H356" s="81"/>
      <c r="I356" s="81"/>
      <c r="J356" s="82"/>
      <c r="K356" s="112"/>
      <c r="L356" s="87"/>
      <c r="M356" s="87">
        <v>1</v>
      </c>
      <c r="N356" s="155">
        <v>4</v>
      </c>
      <c r="O356" s="64"/>
      <c r="P356" s="63" t="s">
        <v>84</v>
      </c>
      <c r="Q356" s="83"/>
      <c r="R356" s="130">
        <v>500</v>
      </c>
      <c r="S356" s="135"/>
      <c r="T356" s="173"/>
      <c r="U356" s="128"/>
      <c r="V356" s="135"/>
      <c r="W356" s="137">
        <v>500</v>
      </c>
      <c r="X356" s="167"/>
      <c r="Y356" s="135"/>
      <c r="Z356" s="138">
        <v>0</v>
      </c>
      <c r="AA356" s="139"/>
      <c r="AB356" s="138">
        <v>0</v>
      </c>
      <c r="AC356" s="135"/>
      <c r="AD356" s="138">
        <f>SUM(Z356+AB356)</f>
        <v>0</v>
      </c>
      <c r="AE356" s="135"/>
      <c r="AF356" s="140">
        <f>W356-AD356</f>
        <v>500</v>
      </c>
      <c r="AG356" s="1"/>
    </row>
    <row r="357" spans="1:33" s="23" customFormat="1" ht="15.75" customHeight="1">
      <c r="A357" s="1"/>
      <c r="B357" s="77"/>
      <c r="C357" s="78"/>
      <c r="D357" s="78"/>
      <c r="E357" s="77"/>
      <c r="F357" s="79"/>
      <c r="G357" s="80"/>
      <c r="H357" s="81"/>
      <c r="I357" s="81"/>
      <c r="J357" s="82"/>
      <c r="K357" s="112"/>
      <c r="L357" s="87"/>
      <c r="M357" s="87">
        <v>1</v>
      </c>
      <c r="N357" s="155">
        <v>5</v>
      </c>
      <c r="O357" s="64"/>
      <c r="P357" s="63" t="s">
        <v>71</v>
      </c>
      <c r="Q357" s="83"/>
      <c r="R357" s="130">
        <v>0</v>
      </c>
      <c r="S357" s="135"/>
      <c r="T357" s="173"/>
      <c r="U357" s="128"/>
      <c r="V357" s="135"/>
      <c r="W357" s="137">
        <f>R357*8/100</f>
        <v>0</v>
      </c>
      <c r="X357" s="167"/>
      <c r="Y357" s="135"/>
      <c r="Z357" s="138">
        <v>0</v>
      </c>
      <c r="AA357" s="139"/>
      <c r="AB357" s="138">
        <v>0</v>
      </c>
      <c r="AC357" s="135"/>
      <c r="AD357" s="138">
        <f t="shared" si="12"/>
        <v>0</v>
      </c>
      <c r="AE357" s="135"/>
      <c r="AF357" s="140">
        <f t="shared" si="13"/>
        <v>0</v>
      </c>
      <c r="AG357" s="1"/>
    </row>
    <row r="358" spans="1:33" s="23" customFormat="1" ht="15.75" customHeight="1">
      <c r="A358" s="1"/>
      <c r="B358" s="77"/>
      <c r="C358" s="78"/>
      <c r="D358" s="78"/>
      <c r="E358" s="77"/>
      <c r="F358" s="79"/>
      <c r="G358" s="80"/>
      <c r="H358" s="81"/>
      <c r="I358" s="81"/>
      <c r="J358" s="82"/>
      <c r="K358" s="112"/>
      <c r="L358" s="87"/>
      <c r="M358" s="87">
        <v>2</v>
      </c>
      <c r="N358" s="155" t="s">
        <v>7</v>
      </c>
      <c r="O358" s="64"/>
      <c r="P358" s="63" t="s">
        <v>46</v>
      </c>
      <c r="Q358" s="83"/>
      <c r="R358" s="130">
        <v>990</v>
      </c>
      <c r="S358" s="135"/>
      <c r="T358" s="173"/>
      <c r="U358" s="128"/>
      <c r="V358" s="135"/>
      <c r="W358" s="137">
        <v>990</v>
      </c>
      <c r="X358" s="167"/>
      <c r="Y358" s="135"/>
      <c r="Z358" s="138">
        <v>1360.55</v>
      </c>
      <c r="AA358" s="139"/>
      <c r="AB358" s="138">
        <v>0</v>
      </c>
      <c r="AC358" s="135"/>
      <c r="AD358" s="138">
        <f t="shared" si="12"/>
        <v>1360.55</v>
      </c>
      <c r="AE358" s="135"/>
      <c r="AF358" s="140">
        <f t="shared" si="13"/>
        <v>-370.54999999999995</v>
      </c>
      <c r="AG358" s="1"/>
    </row>
    <row r="359" spans="1:33" s="23" customFormat="1" ht="15.75" customHeight="1">
      <c r="A359" s="1"/>
      <c r="B359" s="77"/>
      <c r="C359" s="78"/>
      <c r="D359" s="78"/>
      <c r="E359" s="77"/>
      <c r="F359" s="79"/>
      <c r="G359" s="80"/>
      <c r="H359" s="81"/>
      <c r="I359" s="81"/>
      <c r="J359" s="82"/>
      <c r="K359" s="112"/>
      <c r="L359" s="87"/>
      <c r="M359" s="87">
        <v>5</v>
      </c>
      <c r="N359" s="155" t="s">
        <v>6</v>
      </c>
      <c r="O359" s="64"/>
      <c r="P359" s="63" t="s">
        <v>55</v>
      </c>
      <c r="Q359" s="83"/>
      <c r="R359" s="130">
        <v>10</v>
      </c>
      <c r="S359" s="135"/>
      <c r="T359" s="173"/>
      <c r="U359" s="128"/>
      <c r="V359" s="135"/>
      <c r="W359" s="137">
        <v>10</v>
      </c>
      <c r="X359" s="167"/>
      <c r="Y359" s="135"/>
      <c r="Z359" s="138">
        <v>6.75</v>
      </c>
      <c r="AA359" s="139"/>
      <c r="AB359" s="138">
        <v>0</v>
      </c>
      <c r="AC359" s="135"/>
      <c r="AD359" s="138">
        <f t="shared" si="12"/>
        <v>6.75</v>
      </c>
      <c r="AE359" s="135"/>
      <c r="AF359" s="140">
        <f t="shared" si="13"/>
        <v>3.25</v>
      </c>
      <c r="AG359" s="1"/>
    </row>
    <row r="360" spans="1:33" s="23" customFormat="1" ht="15.75" customHeight="1">
      <c r="A360" s="1"/>
      <c r="B360" s="77"/>
      <c r="C360" s="78"/>
      <c r="D360" s="78"/>
      <c r="E360" s="77"/>
      <c r="F360" s="79"/>
      <c r="G360" s="80"/>
      <c r="H360" s="81"/>
      <c r="I360" s="81"/>
      <c r="J360" s="82"/>
      <c r="K360" s="112"/>
      <c r="L360" s="87"/>
      <c r="M360" s="87">
        <v>6</v>
      </c>
      <c r="N360" s="155" t="s">
        <v>6</v>
      </c>
      <c r="O360" s="64"/>
      <c r="P360" s="63" t="s">
        <v>57</v>
      </c>
      <c r="Q360" s="83"/>
      <c r="R360" s="130">
        <v>0</v>
      </c>
      <c r="S360" s="135"/>
      <c r="T360" s="173"/>
      <c r="U360" s="128"/>
      <c r="V360" s="135"/>
      <c r="W360" s="137">
        <f>R360*8/100</f>
        <v>0</v>
      </c>
      <c r="X360" s="167"/>
      <c r="Y360" s="135"/>
      <c r="Z360" s="138">
        <v>0</v>
      </c>
      <c r="AA360" s="139"/>
      <c r="AB360" s="138">
        <v>0</v>
      </c>
      <c r="AC360" s="135"/>
      <c r="AD360" s="138">
        <f t="shared" si="12"/>
        <v>0</v>
      </c>
      <c r="AE360" s="135"/>
      <c r="AF360" s="140">
        <f t="shared" si="13"/>
        <v>0</v>
      </c>
      <c r="AG360" s="1"/>
    </row>
    <row r="361" spans="1:33" s="23" customFormat="1" ht="15.75" customHeight="1">
      <c r="A361" s="1"/>
      <c r="B361" s="77"/>
      <c r="C361" s="78"/>
      <c r="D361" s="78"/>
      <c r="E361" s="77"/>
      <c r="F361" s="79"/>
      <c r="G361" s="80"/>
      <c r="H361" s="81"/>
      <c r="I361" s="81"/>
      <c r="J361" s="82"/>
      <c r="K361" s="112"/>
      <c r="L361" s="87"/>
      <c r="M361" s="87">
        <v>6</v>
      </c>
      <c r="N361" s="155">
        <v>90</v>
      </c>
      <c r="O361" s="64"/>
      <c r="P361" s="63" t="s">
        <v>59</v>
      </c>
      <c r="Q361" s="83"/>
      <c r="R361" s="130">
        <v>0</v>
      </c>
      <c r="S361" s="135"/>
      <c r="T361" s="173"/>
      <c r="U361" s="128"/>
      <c r="V361" s="135"/>
      <c r="W361" s="137">
        <f>R361*8/100</f>
        <v>0</v>
      </c>
      <c r="X361" s="167"/>
      <c r="Y361" s="135"/>
      <c r="Z361" s="138">
        <v>0</v>
      </c>
      <c r="AA361" s="139"/>
      <c r="AB361" s="138">
        <v>0</v>
      </c>
      <c r="AC361" s="135"/>
      <c r="AD361" s="138">
        <f t="shared" si="12"/>
        <v>0</v>
      </c>
      <c r="AE361" s="135"/>
      <c r="AF361" s="140">
        <f t="shared" si="13"/>
        <v>0</v>
      </c>
      <c r="AG361" s="1"/>
    </row>
    <row r="362" spans="1:33" ht="15.75" customHeight="1">
      <c r="A362" s="3"/>
      <c r="B362" s="58"/>
      <c r="C362" s="58"/>
      <c r="D362" s="59"/>
      <c r="E362" s="58"/>
      <c r="F362" s="54"/>
      <c r="G362" s="55"/>
      <c r="H362" s="56"/>
      <c r="I362" s="56"/>
      <c r="J362" s="57"/>
      <c r="K362" s="92" t="s">
        <v>18</v>
      </c>
      <c r="L362" s="88">
        <v>3</v>
      </c>
      <c r="M362" s="86"/>
      <c r="N362" s="154"/>
      <c r="O362" s="60"/>
      <c r="P362" s="62" t="s">
        <v>21</v>
      </c>
      <c r="Q362" s="61"/>
      <c r="R362" s="128">
        <f>SUM(R363:R365)</f>
        <v>6000</v>
      </c>
      <c r="S362" s="129"/>
      <c r="T362" s="184" t="s">
        <v>116</v>
      </c>
      <c r="U362" s="128">
        <f>SUM(U363:U365)</f>
        <v>1200</v>
      </c>
      <c r="V362" s="129"/>
      <c r="W362" s="131">
        <f>SUM(W363:W365)</f>
        <v>7200</v>
      </c>
      <c r="X362" s="166">
        <f>W362/R362</f>
        <v>1.2</v>
      </c>
      <c r="Y362" s="129"/>
      <c r="Z362" s="133">
        <f>SUM(Z363:Z365)</f>
        <v>7200</v>
      </c>
      <c r="AA362" s="134"/>
      <c r="AB362" s="133">
        <f>SUM(AB363:AB365)</f>
        <v>0</v>
      </c>
      <c r="AC362" s="129"/>
      <c r="AD362" s="133">
        <f>SUM(AD363:AD365)</f>
        <v>7200</v>
      </c>
      <c r="AE362" s="129"/>
      <c r="AF362" s="124">
        <f>SUM(AF363:AF365)</f>
        <v>0</v>
      </c>
      <c r="AG362" s="1"/>
    </row>
    <row r="363" spans="1:33" s="23" customFormat="1" ht="15.75" customHeight="1">
      <c r="A363" s="1"/>
      <c r="B363" s="77"/>
      <c r="C363" s="78"/>
      <c r="D363" s="78"/>
      <c r="E363" s="77"/>
      <c r="F363" s="79"/>
      <c r="G363" s="80"/>
      <c r="H363" s="81"/>
      <c r="I363" s="81"/>
      <c r="J363" s="82"/>
      <c r="K363" s="113"/>
      <c r="L363" s="114"/>
      <c r="M363" s="87">
        <v>1</v>
      </c>
      <c r="N363" s="155" t="s">
        <v>6</v>
      </c>
      <c r="O363" s="64"/>
      <c r="P363" s="65" t="s">
        <v>51</v>
      </c>
      <c r="Q363" s="83"/>
      <c r="R363" s="130">
        <v>3000</v>
      </c>
      <c r="S363" s="135"/>
      <c r="T363" s="182" t="s">
        <v>116</v>
      </c>
      <c r="U363" s="130">
        <v>1200</v>
      </c>
      <c r="V363" s="135"/>
      <c r="W363" s="137">
        <f>3000+U363</f>
        <v>4200</v>
      </c>
      <c r="X363" s="167"/>
      <c r="Y363" s="135"/>
      <c r="Z363" s="138">
        <v>174.5</v>
      </c>
      <c r="AA363" s="139"/>
      <c r="AB363" s="138">
        <v>0</v>
      </c>
      <c r="AC363" s="135"/>
      <c r="AD363" s="138">
        <f>SUM(Z363+AB363)</f>
        <v>174.5</v>
      </c>
      <c r="AE363" s="135"/>
      <c r="AF363" s="140">
        <f>W363-AD363</f>
        <v>4025.5</v>
      </c>
      <c r="AG363" s="1"/>
    </row>
    <row r="364" spans="1:33" s="23" customFormat="1" ht="15.75" customHeight="1">
      <c r="A364" s="1"/>
      <c r="B364" s="77"/>
      <c r="C364" s="78"/>
      <c r="D364" s="78"/>
      <c r="E364" s="77"/>
      <c r="F364" s="79"/>
      <c r="G364" s="80"/>
      <c r="H364" s="81"/>
      <c r="I364" s="81"/>
      <c r="J364" s="82"/>
      <c r="K364" s="113"/>
      <c r="L364" s="114"/>
      <c r="M364" s="87">
        <v>2</v>
      </c>
      <c r="N364" s="155" t="s">
        <v>6</v>
      </c>
      <c r="O364" s="64"/>
      <c r="P364" s="65" t="s">
        <v>47</v>
      </c>
      <c r="Q364" s="83"/>
      <c r="R364" s="130">
        <v>3000</v>
      </c>
      <c r="S364" s="135"/>
      <c r="T364" s="173"/>
      <c r="U364" s="128"/>
      <c r="V364" s="135"/>
      <c r="W364" s="137">
        <v>3000</v>
      </c>
      <c r="X364" s="167"/>
      <c r="Y364" s="135"/>
      <c r="Z364" s="138">
        <v>0</v>
      </c>
      <c r="AA364" s="139"/>
      <c r="AB364" s="138">
        <v>0</v>
      </c>
      <c r="AC364" s="135"/>
      <c r="AD364" s="138">
        <f>SUM(Z364+AB364)</f>
        <v>0</v>
      </c>
      <c r="AE364" s="135"/>
      <c r="AF364" s="140">
        <f>W364-AD364</f>
        <v>3000</v>
      </c>
      <c r="AG364" s="1"/>
    </row>
    <row r="365" spans="1:33" s="23" customFormat="1" ht="15.75" customHeight="1">
      <c r="A365" s="1"/>
      <c r="B365" s="77"/>
      <c r="C365" s="78"/>
      <c r="D365" s="78"/>
      <c r="E365" s="77"/>
      <c r="F365" s="79"/>
      <c r="G365" s="80"/>
      <c r="H365" s="81"/>
      <c r="I365" s="81"/>
      <c r="J365" s="82"/>
      <c r="K365" s="113"/>
      <c r="L365" s="114"/>
      <c r="M365" s="87">
        <v>3</v>
      </c>
      <c r="N365" s="155" t="s">
        <v>6</v>
      </c>
      <c r="O365" s="64"/>
      <c r="P365" s="65" t="s">
        <v>52</v>
      </c>
      <c r="Q365" s="83"/>
      <c r="R365" s="130">
        <v>0</v>
      </c>
      <c r="S365" s="135"/>
      <c r="T365" s="173"/>
      <c r="U365" s="128"/>
      <c r="V365" s="135"/>
      <c r="W365" s="137">
        <f>R365*8/100</f>
        <v>0</v>
      </c>
      <c r="X365" s="167"/>
      <c r="Y365" s="135"/>
      <c r="Z365" s="138">
        <v>7025.5</v>
      </c>
      <c r="AA365" s="139"/>
      <c r="AB365" s="138">
        <v>0</v>
      </c>
      <c r="AC365" s="135"/>
      <c r="AD365" s="138">
        <f>SUM(Z365+AB365)</f>
        <v>7025.5</v>
      </c>
      <c r="AE365" s="135"/>
      <c r="AF365" s="140">
        <f>W365-AD365</f>
        <v>-7025.5</v>
      </c>
      <c r="AG365" s="1"/>
    </row>
    <row r="366" spans="1:33" ht="15.75" customHeight="1">
      <c r="A366" s="1"/>
      <c r="B366" s="58"/>
      <c r="C366" s="58"/>
      <c r="D366" s="59"/>
      <c r="E366" s="59"/>
      <c r="F366" s="54"/>
      <c r="G366" s="55"/>
      <c r="H366" s="56"/>
      <c r="I366" s="56"/>
      <c r="J366" s="57"/>
      <c r="K366" s="94">
        <v>3</v>
      </c>
      <c r="L366" s="93">
        <v>5</v>
      </c>
      <c r="M366" s="86"/>
      <c r="N366" s="154"/>
      <c r="O366" s="64"/>
      <c r="P366" s="62" t="s">
        <v>22</v>
      </c>
      <c r="Q366" s="61"/>
      <c r="R366" s="128">
        <f>SUM(R367)</f>
        <v>3000</v>
      </c>
      <c r="S366" s="129"/>
      <c r="T366" s="172" t="s">
        <v>118</v>
      </c>
      <c r="U366" s="128">
        <f>SUM(U367)</f>
        <v>1200</v>
      </c>
      <c r="V366" s="129"/>
      <c r="W366" s="131">
        <f>SUM(W367)</f>
        <v>1800</v>
      </c>
      <c r="X366" s="166">
        <f>W366/R366</f>
        <v>0.6</v>
      </c>
      <c r="Y366" s="129"/>
      <c r="Z366" s="133">
        <f>SUM(Z367)</f>
        <v>1207.45</v>
      </c>
      <c r="AA366" s="134"/>
      <c r="AB366" s="133">
        <f>SUM(AB367)</f>
        <v>0</v>
      </c>
      <c r="AC366" s="129"/>
      <c r="AD366" s="133">
        <f>SUM(AD367)</f>
        <v>1207.45</v>
      </c>
      <c r="AE366" s="129"/>
      <c r="AF366" s="124">
        <f>SUM(AF367)</f>
        <v>592.55</v>
      </c>
      <c r="AG366" s="1"/>
    </row>
    <row r="367" spans="1:33" s="23" customFormat="1" ht="15.75" customHeight="1">
      <c r="A367" s="1"/>
      <c r="B367" s="77"/>
      <c r="C367" s="78"/>
      <c r="D367" s="78"/>
      <c r="E367" s="77"/>
      <c r="F367" s="79"/>
      <c r="G367" s="80"/>
      <c r="H367" s="81"/>
      <c r="I367" s="81"/>
      <c r="J367" s="82"/>
      <c r="K367" s="115"/>
      <c r="L367" s="114"/>
      <c r="M367" s="87">
        <v>2</v>
      </c>
      <c r="N367" s="155" t="s">
        <v>7</v>
      </c>
      <c r="O367" s="64"/>
      <c r="P367" s="65" t="s">
        <v>48</v>
      </c>
      <c r="Q367" s="83"/>
      <c r="R367" s="130">
        <v>3000</v>
      </c>
      <c r="S367" s="135"/>
      <c r="T367" s="182" t="s">
        <v>118</v>
      </c>
      <c r="U367" s="130">
        <v>1200</v>
      </c>
      <c r="V367" s="135"/>
      <c r="W367" s="137">
        <f>3000-U367</f>
        <v>1800</v>
      </c>
      <c r="X367" s="167"/>
      <c r="Y367" s="135"/>
      <c r="Z367" s="138">
        <v>1207.45</v>
      </c>
      <c r="AA367" s="139"/>
      <c r="AB367" s="138">
        <v>0</v>
      </c>
      <c r="AC367" s="135"/>
      <c r="AD367" s="138">
        <f>SUM(Z367+AB367)</f>
        <v>1207.45</v>
      </c>
      <c r="AE367" s="135"/>
      <c r="AF367" s="140">
        <f>W367-AD367</f>
        <v>592.55</v>
      </c>
      <c r="AG367" s="1"/>
    </row>
    <row r="368" spans="1:33" ht="15.75" customHeight="1">
      <c r="A368" s="3"/>
      <c r="B368" s="58"/>
      <c r="C368" s="58"/>
      <c r="D368" s="59"/>
      <c r="E368" s="58"/>
      <c r="F368" s="54"/>
      <c r="G368" s="55"/>
      <c r="H368" s="56"/>
      <c r="I368" s="56"/>
      <c r="J368" s="57"/>
      <c r="K368" s="92">
        <v>3</v>
      </c>
      <c r="L368" s="88">
        <v>7</v>
      </c>
      <c r="M368" s="86"/>
      <c r="N368" s="154"/>
      <c r="O368" s="60"/>
      <c r="P368" s="62" t="s">
        <v>24</v>
      </c>
      <c r="Q368" s="61"/>
      <c r="R368" s="128">
        <f>SUM(R369:R373)</f>
        <v>21000</v>
      </c>
      <c r="S368" s="129"/>
      <c r="T368" s="184" t="s">
        <v>118</v>
      </c>
      <c r="U368" s="128">
        <f>SUM(U369:U373)</f>
        <v>1200</v>
      </c>
      <c r="V368" s="129"/>
      <c r="W368" s="131">
        <f>SUM(W369:W373)</f>
        <v>19800</v>
      </c>
      <c r="X368" s="166">
        <f>W368/R368</f>
        <v>0.9428571428571428</v>
      </c>
      <c r="Y368" s="129"/>
      <c r="Z368" s="133">
        <f>SUM(Z369:Z373)</f>
        <v>19795.03</v>
      </c>
      <c r="AA368" s="134"/>
      <c r="AB368" s="133">
        <f>SUM(AB369:AB373)</f>
        <v>0</v>
      </c>
      <c r="AC368" s="129"/>
      <c r="AD368" s="133">
        <f>SUM(AD369:AD373)</f>
        <v>19795.03</v>
      </c>
      <c r="AE368" s="129"/>
      <c r="AF368" s="124">
        <f>SUM(AF369:AF373)</f>
        <v>4.969999999999075</v>
      </c>
      <c r="AG368" s="1"/>
    </row>
    <row r="369" spans="1:33" s="23" customFormat="1" ht="15.75" customHeight="1" hidden="1">
      <c r="A369" s="1"/>
      <c r="B369" s="77"/>
      <c r="C369" s="77"/>
      <c r="D369" s="78"/>
      <c r="E369" s="77"/>
      <c r="F369" s="79"/>
      <c r="G369" s="80"/>
      <c r="H369" s="81"/>
      <c r="I369" s="81"/>
      <c r="J369" s="82"/>
      <c r="K369" s="113"/>
      <c r="L369" s="87"/>
      <c r="M369" s="87">
        <v>1</v>
      </c>
      <c r="N369" s="171">
        <v>3</v>
      </c>
      <c r="O369" s="64"/>
      <c r="P369" s="65" t="s">
        <v>66</v>
      </c>
      <c r="Q369" s="83"/>
      <c r="R369" s="130">
        <v>0</v>
      </c>
      <c r="S369" s="135"/>
      <c r="T369" s="173"/>
      <c r="U369" s="128"/>
      <c r="V369" s="135"/>
      <c r="W369" s="137">
        <v>0</v>
      </c>
      <c r="X369" s="167"/>
      <c r="Y369" s="135"/>
      <c r="Z369" s="138">
        <v>0</v>
      </c>
      <c r="AA369" s="139"/>
      <c r="AB369" s="138">
        <v>0</v>
      </c>
      <c r="AC369" s="135"/>
      <c r="AD369" s="138">
        <f>SUM(Z369+AB369)</f>
        <v>0</v>
      </c>
      <c r="AE369" s="135"/>
      <c r="AF369" s="140">
        <f>W369-AD369</f>
        <v>0</v>
      </c>
      <c r="AG369" s="1"/>
    </row>
    <row r="370" spans="1:33" s="23" customFormat="1" ht="15.75" customHeight="1">
      <c r="A370" s="1"/>
      <c r="B370" s="77"/>
      <c r="C370" s="78"/>
      <c r="D370" s="78"/>
      <c r="E370" s="77"/>
      <c r="F370" s="79"/>
      <c r="G370" s="80"/>
      <c r="H370" s="81"/>
      <c r="I370" s="81"/>
      <c r="J370" s="82"/>
      <c r="K370" s="113"/>
      <c r="L370" s="87"/>
      <c r="M370" s="87">
        <v>1</v>
      </c>
      <c r="N370" s="155">
        <v>1</v>
      </c>
      <c r="O370" s="64"/>
      <c r="P370" s="65" t="s">
        <v>80</v>
      </c>
      <c r="Q370" s="83"/>
      <c r="R370" s="130">
        <v>11000</v>
      </c>
      <c r="S370" s="135"/>
      <c r="T370" s="182" t="s">
        <v>118</v>
      </c>
      <c r="U370" s="130">
        <v>1200</v>
      </c>
      <c r="V370" s="135"/>
      <c r="W370" s="137">
        <f>11000-U370</f>
        <v>9800</v>
      </c>
      <c r="X370" s="167"/>
      <c r="Y370" s="135"/>
      <c r="Z370" s="138">
        <v>15502.53</v>
      </c>
      <c r="AA370" s="139"/>
      <c r="AB370" s="138">
        <v>0</v>
      </c>
      <c r="AC370" s="135"/>
      <c r="AD370" s="138">
        <f>SUM(Z370+AB370)</f>
        <v>15502.53</v>
      </c>
      <c r="AE370" s="135"/>
      <c r="AF370" s="140">
        <f>W370-AD370</f>
        <v>-5702.530000000001</v>
      </c>
      <c r="AG370" s="1"/>
    </row>
    <row r="371" spans="1:33" s="23" customFormat="1" ht="15.75" customHeight="1">
      <c r="A371" s="1"/>
      <c r="B371" s="77"/>
      <c r="C371" s="78"/>
      <c r="D371" s="78"/>
      <c r="E371" s="77"/>
      <c r="F371" s="79"/>
      <c r="G371" s="80"/>
      <c r="H371" s="81"/>
      <c r="I371" s="81"/>
      <c r="J371" s="82"/>
      <c r="K371" s="113"/>
      <c r="L371" s="87"/>
      <c r="M371" s="87">
        <v>1</v>
      </c>
      <c r="N371" s="155">
        <v>2</v>
      </c>
      <c r="O371" s="64"/>
      <c r="P371" s="65" t="s">
        <v>81</v>
      </c>
      <c r="Q371" s="83"/>
      <c r="R371" s="130">
        <v>10000</v>
      </c>
      <c r="S371" s="135"/>
      <c r="T371" s="173"/>
      <c r="U371" s="128"/>
      <c r="V371" s="135"/>
      <c r="W371" s="137">
        <v>10000</v>
      </c>
      <c r="X371" s="167"/>
      <c r="Y371" s="135"/>
      <c r="Z371" s="138">
        <v>849.6</v>
      </c>
      <c r="AA371" s="139"/>
      <c r="AB371" s="138">
        <v>0</v>
      </c>
      <c r="AC371" s="135"/>
      <c r="AD371" s="138">
        <f>SUM(Z371+AB371)</f>
        <v>849.6</v>
      </c>
      <c r="AE371" s="135"/>
      <c r="AF371" s="140">
        <f>W371-AD371</f>
        <v>9150.4</v>
      </c>
      <c r="AG371" s="1"/>
    </row>
    <row r="372" spans="1:33" s="23" customFormat="1" ht="15.75" customHeight="1">
      <c r="A372" s="1"/>
      <c r="B372" s="77"/>
      <c r="C372" s="78"/>
      <c r="D372" s="78"/>
      <c r="E372" s="77"/>
      <c r="F372" s="79"/>
      <c r="G372" s="80"/>
      <c r="H372" s="81"/>
      <c r="I372" s="81"/>
      <c r="J372" s="82"/>
      <c r="K372" s="113"/>
      <c r="L372" s="87"/>
      <c r="M372" s="87">
        <v>1</v>
      </c>
      <c r="N372" s="155">
        <v>90</v>
      </c>
      <c r="O372" s="64"/>
      <c r="P372" s="65" t="s">
        <v>82</v>
      </c>
      <c r="Q372" s="83"/>
      <c r="R372" s="130">
        <v>0</v>
      </c>
      <c r="S372" s="135"/>
      <c r="T372" s="173"/>
      <c r="U372" s="128"/>
      <c r="V372" s="135"/>
      <c r="W372" s="137">
        <v>0</v>
      </c>
      <c r="X372" s="167"/>
      <c r="Y372" s="135"/>
      <c r="Z372" s="138">
        <v>3401.6</v>
      </c>
      <c r="AA372" s="139"/>
      <c r="AB372" s="138">
        <v>0</v>
      </c>
      <c r="AC372" s="135"/>
      <c r="AD372" s="138">
        <f>SUM(Z372+AB372)</f>
        <v>3401.6</v>
      </c>
      <c r="AE372" s="135"/>
      <c r="AF372" s="140">
        <f>W372-AD372</f>
        <v>-3401.6</v>
      </c>
      <c r="AG372" s="1"/>
    </row>
    <row r="373" spans="1:33" s="23" customFormat="1" ht="15.75" customHeight="1">
      <c r="A373" s="1"/>
      <c r="B373" s="77"/>
      <c r="C373" s="78"/>
      <c r="D373" s="78"/>
      <c r="E373" s="77"/>
      <c r="F373" s="79"/>
      <c r="G373" s="80"/>
      <c r="H373" s="81"/>
      <c r="I373" s="81"/>
      <c r="J373" s="82"/>
      <c r="K373" s="113"/>
      <c r="L373" s="87"/>
      <c r="M373" s="87">
        <v>3</v>
      </c>
      <c r="N373" s="155" t="s">
        <v>7</v>
      </c>
      <c r="O373" s="64"/>
      <c r="P373" s="65" t="s">
        <v>54</v>
      </c>
      <c r="Q373" s="83"/>
      <c r="R373" s="130">
        <v>0</v>
      </c>
      <c r="S373" s="135"/>
      <c r="T373" s="173"/>
      <c r="U373" s="128"/>
      <c r="V373" s="135"/>
      <c r="W373" s="137">
        <f>R373*8/100</f>
        <v>0</v>
      </c>
      <c r="X373" s="167"/>
      <c r="Y373" s="135"/>
      <c r="Z373" s="138">
        <v>41.3</v>
      </c>
      <c r="AA373" s="139"/>
      <c r="AB373" s="138">
        <v>0</v>
      </c>
      <c r="AC373" s="135"/>
      <c r="AD373" s="138">
        <f>SUM(Z373+AB373)</f>
        <v>41.3</v>
      </c>
      <c r="AE373" s="135"/>
      <c r="AF373" s="140">
        <f>W373-AD373</f>
        <v>-41.3</v>
      </c>
      <c r="AG373" s="1"/>
    </row>
    <row r="374" spans="1:33" ht="15.75" customHeight="1">
      <c r="A374" s="3"/>
      <c r="B374" s="58"/>
      <c r="C374" s="58"/>
      <c r="D374" s="59"/>
      <c r="E374" s="58"/>
      <c r="F374" s="54"/>
      <c r="G374" s="55"/>
      <c r="H374" s="56"/>
      <c r="I374" s="56"/>
      <c r="J374" s="57"/>
      <c r="K374" s="91">
        <v>3</v>
      </c>
      <c r="L374" s="88">
        <v>9</v>
      </c>
      <c r="M374" s="86"/>
      <c r="N374" s="157"/>
      <c r="O374" s="73"/>
      <c r="P374" s="62" t="s">
        <v>23</v>
      </c>
      <c r="Q374" s="61"/>
      <c r="R374" s="128">
        <f>SUM(R375:R376)</f>
        <v>7000</v>
      </c>
      <c r="S374" s="129"/>
      <c r="T374" s="172"/>
      <c r="U374" s="128"/>
      <c r="V374" s="129"/>
      <c r="W374" s="131">
        <f>SUM(W375:W376)</f>
        <v>7000</v>
      </c>
      <c r="X374" s="166">
        <f>W374/R374</f>
        <v>1</v>
      </c>
      <c r="Y374" s="129"/>
      <c r="Z374" s="133">
        <f>SUM(Z375:Z376)</f>
        <v>4711.34</v>
      </c>
      <c r="AA374" s="134"/>
      <c r="AB374" s="133">
        <f>SUM(AB375:AB376)</f>
        <v>0</v>
      </c>
      <c r="AC374" s="129"/>
      <c r="AD374" s="133">
        <f>SUM(AD375:AD376)</f>
        <v>4711.34</v>
      </c>
      <c r="AE374" s="129"/>
      <c r="AF374" s="124">
        <f>SUM(AF375:AF376)</f>
        <v>2288.66</v>
      </c>
      <c r="AG374" s="1"/>
    </row>
    <row r="375" spans="1:33" s="23" customFormat="1" ht="15.75" customHeight="1">
      <c r="A375" s="1"/>
      <c r="B375" s="77"/>
      <c r="C375" s="78"/>
      <c r="D375" s="78"/>
      <c r="E375" s="77"/>
      <c r="F375" s="79"/>
      <c r="G375" s="80"/>
      <c r="H375" s="81"/>
      <c r="I375" s="81"/>
      <c r="J375" s="82"/>
      <c r="K375" s="112"/>
      <c r="L375" s="87"/>
      <c r="M375" s="87">
        <v>1</v>
      </c>
      <c r="N375" s="155" t="s">
        <v>6</v>
      </c>
      <c r="O375" s="64"/>
      <c r="P375" s="65" t="s">
        <v>49</v>
      </c>
      <c r="Q375" s="83"/>
      <c r="R375" s="130">
        <v>5000</v>
      </c>
      <c r="S375" s="135"/>
      <c r="T375" s="173"/>
      <c r="U375" s="128"/>
      <c r="V375" s="135"/>
      <c r="W375" s="137">
        <v>5000</v>
      </c>
      <c r="X375" s="167"/>
      <c r="Y375" s="135"/>
      <c r="Z375" s="138">
        <v>4068.6</v>
      </c>
      <c r="AA375" s="139"/>
      <c r="AB375" s="138">
        <v>0</v>
      </c>
      <c r="AC375" s="135"/>
      <c r="AD375" s="138">
        <f>SUM(Z375+AB375)</f>
        <v>4068.6</v>
      </c>
      <c r="AE375" s="135"/>
      <c r="AF375" s="140">
        <f>W375-AD375</f>
        <v>931.4000000000001</v>
      </c>
      <c r="AG375" s="1"/>
    </row>
    <row r="376" spans="1:33" s="23" customFormat="1" ht="15.75" customHeight="1">
      <c r="A376" s="1"/>
      <c r="B376" s="77"/>
      <c r="C376" s="78"/>
      <c r="D376" s="78"/>
      <c r="E376" s="77"/>
      <c r="F376" s="79"/>
      <c r="G376" s="80"/>
      <c r="H376" s="81"/>
      <c r="I376" s="81"/>
      <c r="J376" s="82"/>
      <c r="K376" s="112"/>
      <c r="L376" s="87"/>
      <c r="M376" s="87">
        <v>2</v>
      </c>
      <c r="N376" s="155" t="s">
        <v>6</v>
      </c>
      <c r="O376" s="64"/>
      <c r="P376" s="65" t="s">
        <v>50</v>
      </c>
      <c r="Q376" s="83"/>
      <c r="R376" s="130">
        <v>2000</v>
      </c>
      <c r="S376" s="135"/>
      <c r="T376" s="173"/>
      <c r="U376" s="128"/>
      <c r="V376" s="135"/>
      <c r="W376" s="137">
        <v>2000</v>
      </c>
      <c r="X376" s="167"/>
      <c r="Y376" s="135"/>
      <c r="Z376" s="138">
        <v>642.74</v>
      </c>
      <c r="AA376" s="139"/>
      <c r="AB376" s="138">
        <v>0</v>
      </c>
      <c r="AC376" s="135"/>
      <c r="AD376" s="138">
        <f>SUM(Z376+AB376)</f>
        <v>642.74</v>
      </c>
      <c r="AE376" s="135"/>
      <c r="AF376" s="140">
        <f>W376-AD376</f>
        <v>1357.26</v>
      </c>
      <c r="AG376" s="1"/>
    </row>
    <row r="377" spans="1:33" s="21" customFormat="1" ht="15.75" customHeight="1">
      <c r="A377" s="20"/>
      <c r="B377" s="95">
        <v>38</v>
      </c>
      <c r="C377" s="51">
        <v>4</v>
      </c>
      <c r="D377" s="52">
        <v>53</v>
      </c>
      <c r="E377" s="51">
        <v>52</v>
      </c>
      <c r="F377" s="66">
        <v>9</v>
      </c>
      <c r="G377" s="67">
        <v>4</v>
      </c>
      <c r="H377" s="68">
        <v>1</v>
      </c>
      <c r="I377" s="68"/>
      <c r="J377" s="69">
        <v>2</v>
      </c>
      <c r="K377" s="89"/>
      <c r="L377" s="90"/>
      <c r="M377" s="85"/>
      <c r="N377" s="158"/>
      <c r="O377" s="74"/>
      <c r="P377" s="53" t="s">
        <v>36</v>
      </c>
      <c r="Q377" s="75"/>
      <c r="R377" s="124"/>
      <c r="S377" s="125"/>
      <c r="T377" s="179"/>
      <c r="U377" s="124"/>
      <c r="V377" s="125"/>
      <c r="W377" s="124"/>
      <c r="X377" s="168"/>
      <c r="Y377" s="125"/>
      <c r="Z377" s="124"/>
      <c r="AA377" s="125"/>
      <c r="AB377" s="124"/>
      <c r="AC377" s="125"/>
      <c r="AD377" s="133"/>
      <c r="AE377" s="125"/>
      <c r="AF377" s="124"/>
      <c r="AG377" s="20"/>
    </row>
    <row r="378" spans="1:33" ht="15.75" customHeight="1">
      <c r="A378" s="1"/>
      <c r="B378" s="58"/>
      <c r="C378" s="58"/>
      <c r="D378" s="59"/>
      <c r="E378" s="58"/>
      <c r="F378" s="54"/>
      <c r="G378" s="55"/>
      <c r="H378" s="56"/>
      <c r="I378" s="56"/>
      <c r="J378" s="57"/>
      <c r="K378" s="91">
        <v>3</v>
      </c>
      <c r="L378" s="88">
        <v>2</v>
      </c>
      <c r="M378" s="86"/>
      <c r="N378" s="154"/>
      <c r="O378" s="60"/>
      <c r="P378" s="76" t="s">
        <v>20</v>
      </c>
      <c r="Q378" s="61"/>
      <c r="R378" s="128">
        <f>SUM(R379:R390)</f>
        <v>53000</v>
      </c>
      <c r="S378" s="129"/>
      <c r="T378" s="172" t="s">
        <v>116</v>
      </c>
      <c r="U378" s="128">
        <f>SUM(U379:U390)</f>
        <v>10000</v>
      </c>
      <c r="V378" s="129"/>
      <c r="W378" s="131">
        <f>SUM(W379:W390)</f>
        <v>63000</v>
      </c>
      <c r="X378" s="166">
        <f>W378/R378</f>
        <v>1.1886792452830188</v>
      </c>
      <c r="Y378" s="129"/>
      <c r="Z378" s="133">
        <f>SUM(Z379:Z390)</f>
        <v>62999.21</v>
      </c>
      <c r="AA378" s="134"/>
      <c r="AB378" s="133">
        <f>SUM(AB379:AB390)</f>
        <v>0</v>
      </c>
      <c r="AC378" s="129"/>
      <c r="AD378" s="133">
        <f>SUM(AD379:AD390)</f>
        <v>62999.21</v>
      </c>
      <c r="AE378" s="129"/>
      <c r="AF378" s="124">
        <f>SUM(AF379:AF390)</f>
        <v>0.7899999999990541</v>
      </c>
      <c r="AG378" s="1"/>
    </row>
    <row r="379" spans="1:33" s="23" customFormat="1" ht="15.75" customHeight="1">
      <c r="A379" s="1"/>
      <c r="B379" s="77"/>
      <c r="C379" s="78"/>
      <c r="D379" s="78"/>
      <c r="E379" s="77"/>
      <c r="F379" s="79"/>
      <c r="G379" s="80"/>
      <c r="H379" s="81"/>
      <c r="I379" s="81"/>
      <c r="J379" s="82"/>
      <c r="K379" s="112"/>
      <c r="L379" s="87"/>
      <c r="M379" s="87">
        <v>1</v>
      </c>
      <c r="N379" s="155" t="s">
        <v>6</v>
      </c>
      <c r="O379" s="64"/>
      <c r="P379" s="63" t="s">
        <v>45</v>
      </c>
      <c r="Q379" s="83"/>
      <c r="R379" s="130">
        <v>34500</v>
      </c>
      <c r="S379" s="135"/>
      <c r="T379" s="173" t="s">
        <v>116</v>
      </c>
      <c r="U379" s="130">
        <v>10000</v>
      </c>
      <c r="V379" s="135"/>
      <c r="W379" s="137">
        <f>34500+U379</f>
        <v>44500</v>
      </c>
      <c r="X379" s="167"/>
      <c r="Y379" s="135"/>
      <c r="Z379" s="138">
        <v>55060.61</v>
      </c>
      <c r="AA379" s="139"/>
      <c r="AB379" s="138">
        <v>0</v>
      </c>
      <c r="AC379" s="135"/>
      <c r="AD379" s="138">
        <f>SUM(Z379+AB379)</f>
        <v>55060.61</v>
      </c>
      <c r="AE379" s="135"/>
      <c r="AF379" s="140">
        <f aca="true" t="shared" si="14" ref="AF379:AF390">W379-AD379</f>
        <v>-10560.61</v>
      </c>
      <c r="AG379" s="1"/>
    </row>
    <row r="380" spans="1:33" s="23" customFormat="1" ht="15.75" customHeight="1">
      <c r="A380" s="1"/>
      <c r="B380" s="77"/>
      <c r="C380" s="78"/>
      <c r="D380" s="78"/>
      <c r="E380" s="77"/>
      <c r="F380" s="79"/>
      <c r="G380" s="80"/>
      <c r="H380" s="81"/>
      <c r="I380" s="81"/>
      <c r="J380" s="82"/>
      <c r="K380" s="112"/>
      <c r="L380" s="87"/>
      <c r="M380" s="87">
        <v>1</v>
      </c>
      <c r="N380" s="155">
        <v>2</v>
      </c>
      <c r="O380" s="64"/>
      <c r="P380" s="63" t="s">
        <v>87</v>
      </c>
      <c r="Q380" s="83"/>
      <c r="R380" s="130">
        <v>1000</v>
      </c>
      <c r="S380" s="135"/>
      <c r="T380" s="173"/>
      <c r="U380" s="128"/>
      <c r="V380" s="135"/>
      <c r="W380" s="137">
        <v>1000</v>
      </c>
      <c r="X380" s="167"/>
      <c r="Y380" s="135"/>
      <c r="Z380" s="138">
        <v>0</v>
      </c>
      <c r="AA380" s="139"/>
      <c r="AB380" s="138">
        <v>0</v>
      </c>
      <c r="AC380" s="135"/>
      <c r="AD380" s="138">
        <f>SUM(Z380+AB380)</f>
        <v>0</v>
      </c>
      <c r="AE380" s="135"/>
      <c r="AF380" s="140">
        <f>W380-AD380</f>
        <v>1000</v>
      </c>
      <c r="AG380" s="1"/>
    </row>
    <row r="381" spans="1:33" s="23" customFormat="1" ht="15.75" customHeight="1">
      <c r="A381" s="1"/>
      <c r="B381" s="77"/>
      <c r="C381" s="78"/>
      <c r="D381" s="78"/>
      <c r="E381" s="77"/>
      <c r="F381" s="79"/>
      <c r="G381" s="80"/>
      <c r="H381" s="81"/>
      <c r="I381" s="81"/>
      <c r="J381" s="82"/>
      <c r="K381" s="112"/>
      <c r="L381" s="87"/>
      <c r="M381" s="87">
        <v>1</v>
      </c>
      <c r="N381" s="155">
        <v>5</v>
      </c>
      <c r="O381" s="64"/>
      <c r="P381" s="63" t="s">
        <v>71</v>
      </c>
      <c r="Q381" s="83"/>
      <c r="R381" s="130">
        <v>2500</v>
      </c>
      <c r="S381" s="135"/>
      <c r="T381" s="173"/>
      <c r="U381" s="128"/>
      <c r="V381" s="135"/>
      <c r="W381" s="137">
        <v>2500</v>
      </c>
      <c r="X381" s="167"/>
      <c r="Y381" s="135"/>
      <c r="Z381" s="138">
        <v>0</v>
      </c>
      <c r="AA381" s="139"/>
      <c r="AB381" s="138">
        <v>0</v>
      </c>
      <c r="AC381" s="135"/>
      <c r="AD381" s="138">
        <f aca="true" t="shared" si="15" ref="AD381:AD386">SUM(Z381+AB381)</f>
        <v>0</v>
      </c>
      <c r="AE381" s="135"/>
      <c r="AF381" s="140">
        <f t="shared" si="14"/>
        <v>2500</v>
      </c>
      <c r="AG381" s="1"/>
    </row>
    <row r="382" spans="1:33" s="23" customFormat="1" ht="15.75" customHeight="1">
      <c r="A382" s="1"/>
      <c r="B382" s="77"/>
      <c r="C382" s="78"/>
      <c r="D382" s="78"/>
      <c r="E382" s="77"/>
      <c r="F382" s="79"/>
      <c r="G382" s="80"/>
      <c r="H382" s="81"/>
      <c r="I382" s="81"/>
      <c r="J382" s="82"/>
      <c r="K382" s="112"/>
      <c r="L382" s="87"/>
      <c r="M382" s="87">
        <v>2</v>
      </c>
      <c r="N382" s="155">
        <v>1</v>
      </c>
      <c r="O382" s="64"/>
      <c r="P382" s="63" t="s">
        <v>72</v>
      </c>
      <c r="Q382" s="83"/>
      <c r="R382" s="130">
        <v>0</v>
      </c>
      <c r="S382" s="135"/>
      <c r="T382" s="173"/>
      <c r="U382" s="128"/>
      <c r="V382" s="135"/>
      <c r="W382" s="137">
        <v>0</v>
      </c>
      <c r="X382" s="167"/>
      <c r="Y382" s="135"/>
      <c r="Z382" s="138">
        <v>0</v>
      </c>
      <c r="AA382" s="139"/>
      <c r="AB382" s="138">
        <v>0</v>
      </c>
      <c r="AC382" s="135"/>
      <c r="AD382" s="138">
        <f t="shared" si="15"/>
        <v>0</v>
      </c>
      <c r="AE382" s="135"/>
      <c r="AF382" s="140">
        <f t="shared" si="14"/>
        <v>0</v>
      </c>
      <c r="AG382" s="1"/>
    </row>
    <row r="383" spans="1:33" s="23" customFormat="1" ht="15.75" customHeight="1">
      <c r="A383" s="1"/>
      <c r="B383" s="77"/>
      <c r="C383" s="78"/>
      <c r="D383" s="78"/>
      <c r="E383" s="77"/>
      <c r="F383" s="79"/>
      <c r="G383" s="80"/>
      <c r="H383" s="81"/>
      <c r="I383" s="81"/>
      <c r="J383" s="82"/>
      <c r="K383" s="112"/>
      <c r="L383" s="87"/>
      <c r="M383" s="87">
        <v>2</v>
      </c>
      <c r="N383" s="155" t="s">
        <v>7</v>
      </c>
      <c r="O383" s="64"/>
      <c r="P383" s="63" t="s">
        <v>46</v>
      </c>
      <c r="Q383" s="83"/>
      <c r="R383" s="130">
        <v>10000</v>
      </c>
      <c r="S383" s="135"/>
      <c r="T383" s="173"/>
      <c r="U383" s="128"/>
      <c r="V383" s="135"/>
      <c r="W383" s="137">
        <v>10000</v>
      </c>
      <c r="X383" s="167"/>
      <c r="Y383" s="135"/>
      <c r="Z383" s="138">
        <v>5488.84</v>
      </c>
      <c r="AA383" s="139"/>
      <c r="AB383" s="138">
        <v>0</v>
      </c>
      <c r="AC383" s="135"/>
      <c r="AD383" s="138">
        <f t="shared" si="15"/>
        <v>5488.84</v>
      </c>
      <c r="AE383" s="135"/>
      <c r="AF383" s="140">
        <f t="shared" si="14"/>
        <v>4511.16</v>
      </c>
      <c r="AG383" s="1"/>
    </row>
    <row r="384" spans="1:33" s="23" customFormat="1" ht="15.75" customHeight="1">
      <c r="A384" s="1"/>
      <c r="B384" s="77"/>
      <c r="C384" s="78"/>
      <c r="D384" s="78"/>
      <c r="E384" s="77"/>
      <c r="F384" s="79"/>
      <c r="G384" s="80"/>
      <c r="H384" s="81"/>
      <c r="I384" s="81"/>
      <c r="J384" s="82"/>
      <c r="K384" s="112"/>
      <c r="L384" s="87"/>
      <c r="M384" s="87">
        <v>3</v>
      </c>
      <c r="N384" s="155">
        <v>1</v>
      </c>
      <c r="O384" s="64"/>
      <c r="P384" s="63" t="s">
        <v>73</v>
      </c>
      <c r="Q384" s="83"/>
      <c r="R384" s="130">
        <v>0</v>
      </c>
      <c r="S384" s="135"/>
      <c r="T384" s="173"/>
      <c r="U384" s="128"/>
      <c r="V384" s="135"/>
      <c r="W384" s="137">
        <v>0</v>
      </c>
      <c r="X384" s="167"/>
      <c r="Y384" s="135"/>
      <c r="Z384" s="138">
        <v>0</v>
      </c>
      <c r="AA384" s="139"/>
      <c r="AB384" s="138">
        <v>0</v>
      </c>
      <c r="AC384" s="135"/>
      <c r="AD384" s="138">
        <f t="shared" si="15"/>
        <v>0</v>
      </c>
      <c r="AE384" s="135"/>
      <c r="AF384" s="140">
        <f t="shared" si="14"/>
        <v>0</v>
      </c>
      <c r="AG384" s="1"/>
    </row>
    <row r="385" spans="1:33" s="23" customFormat="1" ht="15.75" customHeight="1">
      <c r="A385" s="1"/>
      <c r="B385" s="77"/>
      <c r="C385" s="78"/>
      <c r="D385" s="78"/>
      <c r="E385" s="77"/>
      <c r="F385" s="79"/>
      <c r="G385" s="80"/>
      <c r="H385" s="81"/>
      <c r="I385" s="81"/>
      <c r="J385" s="82"/>
      <c r="K385" s="112"/>
      <c r="L385" s="87"/>
      <c r="M385" s="87">
        <v>3</v>
      </c>
      <c r="N385" s="155">
        <v>3</v>
      </c>
      <c r="O385" s="64"/>
      <c r="P385" s="63" t="s">
        <v>74</v>
      </c>
      <c r="Q385" s="83"/>
      <c r="R385" s="130">
        <v>0</v>
      </c>
      <c r="S385" s="135"/>
      <c r="T385" s="173"/>
      <c r="U385" s="128"/>
      <c r="V385" s="135"/>
      <c r="W385" s="137">
        <v>0</v>
      </c>
      <c r="X385" s="167"/>
      <c r="Y385" s="135"/>
      <c r="Z385" s="138">
        <v>0</v>
      </c>
      <c r="AA385" s="139"/>
      <c r="AB385" s="138">
        <v>0</v>
      </c>
      <c r="AC385" s="135"/>
      <c r="AD385" s="138">
        <f t="shared" si="15"/>
        <v>0</v>
      </c>
      <c r="AE385" s="135"/>
      <c r="AF385" s="140">
        <f t="shared" si="14"/>
        <v>0</v>
      </c>
      <c r="AG385" s="1"/>
    </row>
    <row r="386" spans="1:33" s="23" customFormat="1" ht="15.75" customHeight="1">
      <c r="A386" s="1"/>
      <c r="B386" s="77"/>
      <c r="C386" s="78"/>
      <c r="D386" s="78"/>
      <c r="E386" s="77"/>
      <c r="F386" s="79"/>
      <c r="G386" s="80"/>
      <c r="H386" s="81"/>
      <c r="I386" s="81"/>
      <c r="J386" s="82"/>
      <c r="K386" s="112"/>
      <c r="L386" s="87"/>
      <c r="M386" s="87">
        <v>5</v>
      </c>
      <c r="N386" s="155" t="s">
        <v>6</v>
      </c>
      <c r="O386" s="64"/>
      <c r="P386" s="63" t="s">
        <v>55</v>
      </c>
      <c r="Q386" s="83"/>
      <c r="R386" s="130">
        <v>4000</v>
      </c>
      <c r="S386" s="135"/>
      <c r="T386" s="173"/>
      <c r="U386" s="128"/>
      <c r="V386" s="135"/>
      <c r="W386" s="137">
        <v>4000</v>
      </c>
      <c r="X386" s="167"/>
      <c r="Y386" s="135"/>
      <c r="Z386" s="138">
        <v>2449.76</v>
      </c>
      <c r="AA386" s="139"/>
      <c r="AB386" s="138">
        <v>0</v>
      </c>
      <c r="AC386" s="135"/>
      <c r="AD386" s="138">
        <f t="shared" si="15"/>
        <v>2449.76</v>
      </c>
      <c r="AE386" s="135"/>
      <c r="AF386" s="140">
        <f t="shared" si="14"/>
        <v>1550.2399999999998</v>
      </c>
      <c r="AG386" s="1"/>
    </row>
    <row r="387" spans="1:33" s="23" customFormat="1" ht="15.75" customHeight="1">
      <c r="A387" s="1"/>
      <c r="B387" s="77"/>
      <c r="C387" s="78"/>
      <c r="D387" s="78"/>
      <c r="E387" s="77"/>
      <c r="F387" s="79"/>
      <c r="G387" s="80"/>
      <c r="H387" s="81"/>
      <c r="I387" s="81"/>
      <c r="J387" s="82"/>
      <c r="K387" s="112"/>
      <c r="L387" s="87"/>
      <c r="M387" s="87">
        <v>6</v>
      </c>
      <c r="N387" s="155" t="s">
        <v>6</v>
      </c>
      <c r="O387" s="64"/>
      <c r="P387" s="63" t="s">
        <v>57</v>
      </c>
      <c r="Q387" s="83"/>
      <c r="R387" s="130">
        <v>0</v>
      </c>
      <c r="S387" s="135"/>
      <c r="T387" s="173"/>
      <c r="U387" s="128"/>
      <c r="V387" s="135"/>
      <c r="W387" s="137">
        <v>0</v>
      </c>
      <c r="X387" s="167"/>
      <c r="Y387" s="135"/>
      <c r="Z387" s="138">
        <v>0</v>
      </c>
      <c r="AA387" s="139"/>
      <c r="AB387" s="138">
        <v>0</v>
      </c>
      <c r="AC387" s="135"/>
      <c r="AD387" s="138">
        <f>SUM(Z387+AB387)</f>
        <v>0</v>
      </c>
      <c r="AE387" s="135"/>
      <c r="AF387" s="140">
        <f t="shared" si="14"/>
        <v>0</v>
      </c>
      <c r="AG387" s="1"/>
    </row>
    <row r="388" spans="1:33" s="23" customFormat="1" ht="15.75" customHeight="1">
      <c r="A388" s="1"/>
      <c r="B388" s="77"/>
      <c r="C388" s="78"/>
      <c r="D388" s="78"/>
      <c r="E388" s="77"/>
      <c r="F388" s="79"/>
      <c r="G388" s="80"/>
      <c r="H388" s="81"/>
      <c r="I388" s="81"/>
      <c r="J388" s="82"/>
      <c r="K388" s="112"/>
      <c r="L388" s="87"/>
      <c r="M388" s="87">
        <v>6</v>
      </c>
      <c r="N388" s="155">
        <v>90</v>
      </c>
      <c r="O388" s="64"/>
      <c r="P388" s="63" t="s">
        <v>59</v>
      </c>
      <c r="Q388" s="83"/>
      <c r="R388" s="130">
        <v>1000</v>
      </c>
      <c r="S388" s="135"/>
      <c r="T388" s="173"/>
      <c r="U388" s="128"/>
      <c r="V388" s="135"/>
      <c r="W388" s="137">
        <v>1000</v>
      </c>
      <c r="X388" s="167"/>
      <c r="Y388" s="135"/>
      <c r="Z388" s="138">
        <v>0</v>
      </c>
      <c r="AA388" s="139"/>
      <c r="AB388" s="138">
        <v>0</v>
      </c>
      <c r="AC388" s="135"/>
      <c r="AD388" s="187">
        <f>SUM(Z388+AB388)</f>
        <v>0</v>
      </c>
      <c r="AE388" s="135"/>
      <c r="AF388" s="140">
        <f>W388-AD388</f>
        <v>1000</v>
      </c>
      <c r="AG388" s="1"/>
    </row>
    <row r="389" spans="1:33" s="23" customFormat="1" ht="15.75" customHeight="1">
      <c r="A389" s="1"/>
      <c r="B389" s="77"/>
      <c r="C389" s="78"/>
      <c r="D389" s="78"/>
      <c r="E389" s="77"/>
      <c r="F389" s="79"/>
      <c r="G389" s="80"/>
      <c r="H389" s="81"/>
      <c r="I389" s="81"/>
      <c r="J389" s="82"/>
      <c r="K389" s="112"/>
      <c r="L389" s="87"/>
      <c r="M389" s="87">
        <v>9</v>
      </c>
      <c r="N389" s="155">
        <v>1</v>
      </c>
      <c r="O389" s="64"/>
      <c r="P389" s="63" t="s">
        <v>75</v>
      </c>
      <c r="Q389" s="83"/>
      <c r="R389" s="130">
        <v>0</v>
      </c>
      <c r="S389" s="135"/>
      <c r="T389" s="173"/>
      <c r="U389" s="128"/>
      <c r="V389" s="135"/>
      <c r="W389" s="137">
        <v>0</v>
      </c>
      <c r="X389" s="167"/>
      <c r="Y389" s="135"/>
      <c r="Z389" s="138">
        <v>0</v>
      </c>
      <c r="AA389" s="139"/>
      <c r="AB389" s="138">
        <v>0</v>
      </c>
      <c r="AC389" s="135"/>
      <c r="AD389" s="138">
        <f>SUM(Z389+AB389)</f>
        <v>0</v>
      </c>
      <c r="AE389" s="135"/>
      <c r="AF389" s="126">
        <f t="shared" si="14"/>
        <v>0</v>
      </c>
      <c r="AG389" s="1"/>
    </row>
    <row r="390" spans="1:33" s="23" customFormat="1" ht="15.75" customHeight="1">
      <c r="A390" s="1"/>
      <c r="B390" s="77"/>
      <c r="C390" s="78"/>
      <c r="D390" s="78"/>
      <c r="E390" s="77"/>
      <c r="F390" s="79"/>
      <c r="G390" s="80"/>
      <c r="H390" s="81"/>
      <c r="I390" s="81"/>
      <c r="J390" s="82"/>
      <c r="K390" s="112"/>
      <c r="L390" s="87"/>
      <c r="M390" s="87">
        <v>9</v>
      </c>
      <c r="N390" s="155">
        <v>90</v>
      </c>
      <c r="O390" s="64"/>
      <c r="P390" s="63" t="s">
        <v>76</v>
      </c>
      <c r="Q390" s="83"/>
      <c r="R390" s="130">
        <v>0</v>
      </c>
      <c r="S390" s="135"/>
      <c r="T390" s="173"/>
      <c r="U390" s="128"/>
      <c r="V390" s="135"/>
      <c r="W390" s="137">
        <v>0</v>
      </c>
      <c r="X390" s="167"/>
      <c r="Y390" s="135"/>
      <c r="Z390" s="138">
        <v>0</v>
      </c>
      <c r="AA390" s="139"/>
      <c r="AB390" s="138">
        <v>0</v>
      </c>
      <c r="AC390" s="135"/>
      <c r="AD390" s="138">
        <f>SUM(Z390+AB390)</f>
        <v>0</v>
      </c>
      <c r="AE390" s="135"/>
      <c r="AF390" s="126">
        <f t="shared" si="14"/>
        <v>0</v>
      </c>
      <c r="AG390" s="1"/>
    </row>
    <row r="391" spans="1:33" ht="15.75" customHeight="1">
      <c r="A391" s="3"/>
      <c r="B391" s="58"/>
      <c r="C391" s="58"/>
      <c r="D391" s="59"/>
      <c r="E391" s="58"/>
      <c r="F391" s="54"/>
      <c r="G391" s="55"/>
      <c r="H391" s="56"/>
      <c r="I391" s="56"/>
      <c r="J391" s="57"/>
      <c r="K391" s="92" t="s">
        <v>18</v>
      </c>
      <c r="L391" s="88">
        <v>3</v>
      </c>
      <c r="M391" s="86"/>
      <c r="N391" s="154"/>
      <c r="O391" s="60"/>
      <c r="P391" s="62" t="s">
        <v>21</v>
      </c>
      <c r="Q391" s="61"/>
      <c r="R391" s="128">
        <f>SUM(R392:R394)</f>
        <v>42000</v>
      </c>
      <c r="S391" s="129"/>
      <c r="T391" s="172" t="s">
        <v>118</v>
      </c>
      <c r="U391" s="128">
        <f>SUM(U392:U394)</f>
        <v>10000</v>
      </c>
      <c r="V391" s="129"/>
      <c r="W391" s="131">
        <f>SUM(W392:W394)</f>
        <v>32000</v>
      </c>
      <c r="X391" s="166">
        <f>W391/R391</f>
        <v>0.7619047619047619</v>
      </c>
      <c r="Y391" s="129"/>
      <c r="Z391" s="133">
        <f>SUM(Z392:Z394)</f>
        <v>20356.83</v>
      </c>
      <c r="AA391" s="134"/>
      <c r="AB391" s="133">
        <f>SUM(AB392:AB394)</f>
        <v>0</v>
      </c>
      <c r="AC391" s="129"/>
      <c r="AD391" s="133">
        <f>SUM(AD392:AD394)</f>
        <v>20356.83</v>
      </c>
      <c r="AE391" s="129"/>
      <c r="AF391" s="124">
        <f>SUM(AF392:AF394)</f>
        <v>11643.169999999998</v>
      </c>
      <c r="AG391" s="1"/>
    </row>
    <row r="392" spans="1:33" s="23" customFormat="1" ht="15.75" customHeight="1">
      <c r="A392" s="1"/>
      <c r="B392" s="77"/>
      <c r="C392" s="78"/>
      <c r="D392" s="78"/>
      <c r="E392" s="77"/>
      <c r="F392" s="79"/>
      <c r="G392" s="80"/>
      <c r="H392" s="81"/>
      <c r="I392" s="81"/>
      <c r="J392" s="82"/>
      <c r="K392" s="113"/>
      <c r="L392" s="114"/>
      <c r="M392" s="87">
        <v>1</v>
      </c>
      <c r="N392" s="155" t="s">
        <v>6</v>
      </c>
      <c r="O392" s="64"/>
      <c r="P392" s="65" t="s">
        <v>51</v>
      </c>
      <c r="Q392" s="83"/>
      <c r="R392" s="130">
        <v>27000</v>
      </c>
      <c r="S392" s="135"/>
      <c r="T392" s="173" t="s">
        <v>118</v>
      </c>
      <c r="U392" s="130">
        <v>10000</v>
      </c>
      <c r="V392" s="135"/>
      <c r="W392" s="137">
        <f>27000-U392</f>
        <v>17000</v>
      </c>
      <c r="X392" s="167"/>
      <c r="Y392" s="135"/>
      <c r="Z392" s="138">
        <v>18856.83</v>
      </c>
      <c r="AA392" s="139"/>
      <c r="AB392" s="138">
        <v>0</v>
      </c>
      <c r="AC392" s="135"/>
      <c r="AD392" s="138">
        <f>SUM(Z392+AB392)</f>
        <v>18856.83</v>
      </c>
      <c r="AE392" s="135"/>
      <c r="AF392" s="140">
        <f>W392-AD392</f>
        <v>-1856.8300000000017</v>
      </c>
      <c r="AG392" s="1"/>
    </row>
    <row r="393" spans="1:33" s="23" customFormat="1" ht="15.75" customHeight="1">
      <c r="A393" s="1"/>
      <c r="B393" s="77"/>
      <c r="C393" s="78"/>
      <c r="D393" s="78"/>
      <c r="E393" s="77"/>
      <c r="F393" s="79"/>
      <c r="G393" s="80"/>
      <c r="H393" s="81"/>
      <c r="I393" s="81"/>
      <c r="J393" s="82"/>
      <c r="K393" s="113"/>
      <c r="L393" s="114"/>
      <c r="M393" s="87">
        <v>2</v>
      </c>
      <c r="N393" s="155" t="s">
        <v>6</v>
      </c>
      <c r="O393" s="64"/>
      <c r="P393" s="65" t="s">
        <v>47</v>
      </c>
      <c r="Q393" s="83"/>
      <c r="R393" s="130">
        <v>3000</v>
      </c>
      <c r="S393" s="135"/>
      <c r="T393" s="173"/>
      <c r="U393" s="128"/>
      <c r="V393" s="135"/>
      <c r="W393" s="137">
        <v>3000</v>
      </c>
      <c r="X393" s="167"/>
      <c r="Y393" s="135"/>
      <c r="Z393" s="138">
        <v>1500</v>
      </c>
      <c r="AA393" s="139"/>
      <c r="AB393" s="138">
        <v>0</v>
      </c>
      <c r="AC393" s="135"/>
      <c r="AD393" s="138">
        <f>SUM(Z393+AB393)</f>
        <v>1500</v>
      </c>
      <c r="AE393" s="135"/>
      <c r="AF393" s="140">
        <f>W393-AD393</f>
        <v>1500</v>
      </c>
      <c r="AG393" s="1"/>
    </row>
    <row r="394" spans="1:33" s="23" customFormat="1" ht="15.75" customHeight="1">
      <c r="A394" s="1"/>
      <c r="B394" s="77"/>
      <c r="C394" s="78"/>
      <c r="D394" s="78"/>
      <c r="E394" s="77"/>
      <c r="F394" s="79"/>
      <c r="G394" s="80"/>
      <c r="H394" s="81"/>
      <c r="I394" s="81"/>
      <c r="J394" s="82"/>
      <c r="K394" s="113"/>
      <c r="L394" s="114"/>
      <c r="M394" s="87">
        <v>3</v>
      </c>
      <c r="N394" s="155" t="s">
        <v>6</v>
      </c>
      <c r="O394" s="64"/>
      <c r="P394" s="65" t="s">
        <v>52</v>
      </c>
      <c r="Q394" s="83"/>
      <c r="R394" s="130">
        <v>12000</v>
      </c>
      <c r="S394" s="135"/>
      <c r="T394" s="173"/>
      <c r="U394" s="128"/>
      <c r="V394" s="135"/>
      <c r="W394" s="137">
        <v>12000</v>
      </c>
      <c r="X394" s="167"/>
      <c r="Y394" s="135"/>
      <c r="Z394" s="138">
        <v>0</v>
      </c>
      <c r="AA394" s="139"/>
      <c r="AB394" s="138">
        <v>0</v>
      </c>
      <c r="AC394" s="135"/>
      <c r="AD394" s="138">
        <f>SUM(Z394+AB394)</f>
        <v>0</v>
      </c>
      <c r="AE394" s="135"/>
      <c r="AF394" s="140">
        <f>W394-AD394</f>
        <v>12000</v>
      </c>
      <c r="AG394" s="1"/>
    </row>
    <row r="395" spans="1:33" ht="15.75" customHeight="1">
      <c r="A395" s="1"/>
      <c r="B395" s="58"/>
      <c r="C395" s="58"/>
      <c r="D395" s="59"/>
      <c r="E395" s="59"/>
      <c r="F395" s="54"/>
      <c r="G395" s="55"/>
      <c r="H395" s="56"/>
      <c r="I395" s="56"/>
      <c r="J395" s="57"/>
      <c r="K395" s="94">
        <v>3</v>
      </c>
      <c r="L395" s="93">
        <v>5</v>
      </c>
      <c r="M395" s="86"/>
      <c r="N395" s="154"/>
      <c r="O395" s="64"/>
      <c r="P395" s="62" t="s">
        <v>22</v>
      </c>
      <c r="Q395" s="61"/>
      <c r="R395" s="128">
        <f>SUM(R396:R400)</f>
        <v>37000</v>
      </c>
      <c r="S395" s="129"/>
      <c r="T395" s="172"/>
      <c r="U395" s="128"/>
      <c r="V395" s="129"/>
      <c r="W395" s="131">
        <f>SUM(W396:W400)</f>
        <v>37000</v>
      </c>
      <c r="X395" s="166">
        <f>W395/R395</f>
        <v>1</v>
      </c>
      <c r="Y395" s="129"/>
      <c r="Z395" s="133">
        <f>SUM(Z396:Z400)</f>
        <v>24763.14</v>
      </c>
      <c r="AA395" s="134"/>
      <c r="AB395" s="133">
        <f>SUM(AB396:AB400)</f>
        <v>0</v>
      </c>
      <c r="AC395" s="129"/>
      <c r="AD395" s="133">
        <f>SUM(AD396:AD400)</f>
        <v>24763.14</v>
      </c>
      <c r="AE395" s="129"/>
      <c r="AF395" s="124">
        <f>SUM(AF396:AF400)</f>
        <v>12236.86</v>
      </c>
      <c r="AG395" s="1"/>
    </row>
    <row r="396" spans="1:33" s="23" customFormat="1" ht="15.75" customHeight="1">
      <c r="A396" s="1"/>
      <c r="B396" s="77"/>
      <c r="C396" s="78"/>
      <c r="D396" s="78"/>
      <c r="E396" s="77"/>
      <c r="F396" s="79"/>
      <c r="G396" s="80"/>
      <c r="H396" s="81"/>
      <c r="I396" s="81"/>
      <c r="J396" s="82"/>
      <c r="K396" s="115"/>
      <c r="L396" s="114"/>
      <c r="M396" s="87">
        <v>2</v>
      </c>
      <c r="N396" s="155">
        <v>1</v>
      </c>
      <c r="O396" s="64"/>
      <c r="P396" s="65" t="s">
        <v>92</v>
      </c>
      <c r="Q396" s="83"/>
      <c r="R396" s="130">
        <v>0</v>
      </c>
      <c r="S396" s="135"/>
      <c r="T396" s="182"/>
      <c r="U396" s="128"/>
      <c r="V396" s="135"/>
      <c r="W396" s="137">
        <f>R396*8/100</f>
        <v>0</v>
      </c>
      <c r="X396" s="167"/>
      <c r="Y396" s="135"/>
      <c r="Z396" s="138">
        <v>600</v>
      </c>
      <c r="AA396" s="139"/>
      <c r="AB396" s="138">
        <v>0</v>
      </c>
      <c r="AC396" s="135"/>
      <c r="AD396" s="138">
        <f>SUM(Z396+AB396)</f>
        <v>600</v>
      </c>
      <c r="AE396" s="135"/>
      <c r="AF396" s="140">
        <f>W396-AD396</f>
        <v>-600</v>
      </c>
      <c r="AG396" s="1"/>
    </row>
    <row r="397" spans="1:33" s="23" customFormat="1" ht="15.75" customHeight="1">
      <c r="A397" s="1"/>
      <c r="B397" s="77"/>
      <c r="C397" s="78"/>
      <c r="D397" s="78"/>
      <c r="E397" s="77"/>
      <c r="F397" s="79"/>
      <c r="G397" s="80"/>
      <c r="H397" s="81"/>
      <c r="I397" s="81"/>
      <c r="J397" s="82"/>
      <c r="K397" s="115"/>
      <c r="L397" s="114"/>
      <c r="M397" s="87">
        <v>2</v>
      </c>
      <c r="N397" s="155" t="s">
        <v>7</v>
      </c>
      <c r="O397" s="64"/>
      <c r="P397" s="65" t="s">
        <v>48</v>
      </c>
      <c r="Q397" s="83"/>
      <c r="R397" s="130">
        <v>34500</v>
      </c>
      <c r="S397" s="135"/>
      <c r="T397" s="182"/>
      <c r="U397" s="128"/>
      <c r="V397" s="135"/>
      <c r="W397" s="137">
        <v>34500</v>
      </c>
      <c r="X397" s="167"/>
      <c r="Y397" s="135"/>
      <c r="Z397" s="138">
        <v>23857.94</v>
      </c>
      <c r="AA397" s="139"/>
      <c r="AB397" s="138">
        <v>0</v>
      </c>
      <c r="AC397" s="135"/>
      <c r="AD397" s="138">
        <f>SUM(Z397+AB397)</f>
        <v>23857.94</v>
      </c>
      <c r="AE397" s="135"/>
      <c r="AF397" s="140">
        <f>W397-AD397</f>
        <v>10642.060000000001</v>
      </c>
      <c r="AG397" s="1"/>
    </row>
    <row r="398" spans="1:33" s="23" customFormat="1" ht="15.75" customHeight="1">
      <c r="A398" s="1"/>
      <c r="B398" s="77"/>
      <c r="C398" s="78"/>
      <c r="D398" s="78"/>
      <c r="E398" s="77"/>
      <c r="F398" s="79"/>
      <c r="G398" s="80"/>
      <c r="H398" s="81"/>
      <c r="I398" s="81"/>
      <c r="J398" s="82"/>
      <c r="K398" s="115"/>
      <c r="L398" s="114"/>
      <c r="M398" s="87">
        <v>2</v>
      </c>
      <c r="N398" s="155">
        <v>3</v>
      </c>
      <c r="O398" s="64"/>
      <c r="P398" s="65" t="s">
        <v>77</v>
      </c>
      <c r="Q398" s="83"/>
      <c r="R398" s="130">
        <v>2000</v>
      </c>
      <c r="S398" s="135"/>
      <c r="T398" s="173"/>
      <c r="U398" s="128"/>
      <c r="V398" s="135"/>
      <c r="W398" s="137">
        <v>2000</v>
      </c>
      <c r="X398" s="167"/>
      <c r="Y398" s="135"/>
      <c r="Z398" s="138">
        <v>0</v>
      </c>
      <c r="AA398" s="139"/>
      <c r="AB398" s="138">
        <v>0</v>
      </c>
      <c r="AC398" s="135"/>
      <c r="AD398" s="138">
        <f>SUM(Z398+AB398)</f>
        <v>0</v>
      </c>
      <c r="AE398" s="135"/>
      <c r="AF398" s="126">
        <f>W398-AD398</f>
        <v>2000</v>
      </c>
      <c r="AG398" s="1"/>
    </row>
    <row r="399" spans="1:33" s="23" customFormat="1" ht="15.75" customHeight="1">
      <c r="A399" s="1"/>
      <c r="B399" s="77"/>
      <c r="C399" s="78"/>
      <c r="D399" s="78"/>
      <c r="E399" s="77"/>
      <c r="F399" s="79"/>
      <c r="G399" s="80"/>
      <c r="H399" s="81"/>
      <c r="I399" s="81"/>
      <c r="J399" s="82"/>
      <c r="K399" s="115"/>
      <c r="L399" s="114"/>
      <c r="M399" s="87">
        <v>3</v>
      </c>
      <c r="N399" s="155">
        <v>2</v>
      </c>
      <c r="O399" s="64"/>
      <c r="P399" s="65" t="s">
        <v>78</v>
      </c>
      <c r="Q399" s="83"/>
      <c r="R399" s="130">
        <v>500</v>
      </c>
      <c r="S399" s="135"/>
      <c r="T399" s="173"/>
      <c r="U399" s="128"/>
      <c r="V399" s="135"/>
      <c r="W399" s="137">
        <v>500</v>
      </c>
      <c r="X399" s="167"/>
      <c r="Y399" s="135"/>
      <c r="Z399" s="138">
        <v>305.2</v>
      </c>
      <c r="AA399" s="139"/>
      <c r="AB399" s="138">
        <v>0</v>
      </c>
      <c r="AC399" s="135"/>
      <c r="AD399" s="138">
        <f>SUM(Z399+AB399)</f>
        <v>305.2</v>
      </c>
      <c r="AE399" s="135"/>
      <c r="AF399" s="126">
        <f>W399-AD399</f>
        <v>194.8</v>
      </c>
      <c r="AG399" s="1"/>
    </row>
    <row r="400" spans="1:33" s="23" customFormat="1" ht="15.75" customHeight="1">
      <c r="A400" s="1"/>
      <c r="B400" s="77"/>
      <c r="C400" s="78"/>
      <c r="D400" s="78"/>
      <c r="E400" s="77"/>
      <c r="F400" s="79"/>
      <c r="G400" s="80"/>
      <c r="H400" s="81"/>
      <c r="I400" s="81"/>
      <c r="J400" s="82"/>
      <c r="K400" s="115"/>
      <c r="L400" s="114"/>
      <c r="M400" s="87">
        <v>9</v>
      </c>
      <c r="N400" s="155">
        <v>90</v>
      </c>
      <c r="O400" s="64"/>
      <c r="P400" s="65" t="s">
        <v>79</v>
      </c>
      <c r="Q400" s="83"/>
      <c r="R400" s="130">
        <v>0</v>
      </c>
      <c r="S400" s="135"/>
      <c r="T400" s="173"/>
      <c r="U400" s="128"/>
      <c r="V400" s="135"/>
      <c r="W400" s="137">
        <f>R400*8/100</f>
        <v>0</v>
      </c>
      <c r="X400" s="167"/>
      <c r="Y400" s="135"/>
      <c r="Z400" s="138">
        <v>0</v>
      </c>
      <c r="AA400" s="139"/>
      <c r="AB400" s="138">
        <v>0</v>
      </c>
      <c r="AC400" s="135"/>
      <c r="AD400" s="138">
        <f>SUM(Z400+AB400)</f>
        <v>0</v>
      </c>
      <c r="AE400" s="135"/>
      <c r="AF400" s="126">
        <f>W400-AD400</f>
        <v>0</v>
      </c>
      <c r="AG400" s="1"/>
    </row>
    <row r="401" spans="1:33" ht="15.75" customHeight="1">
      <c r="A401" s="1"/>
      <c r="B401" s="58"/>
      <c r="C401" s="58"/>
      <c r="D401" s="59"/>
      <c r="E401" s="59"/>
      <c r="F401" s="54"/>
      <c r="G401" s="55"/>
      <c r="H401" s="56"/>
      <c r="I401" s="56"/>
      <c r="J401" s="57"/>
      <c r="K401" s="94">
        <v>3</v>
      </c>
      <c r="L401" s="93">
        <v>6</v>
      </c>
      <c r="M401" s="86"/>
      <c r="N401" s="154"/>
      <c r="O401" s="64"/>
      <c r="P401" s="62" t="s">
        <v>100</v>
      </c>
      <c r="Q401" s="61"/>
      <c r="R401" s="128">
        <f>SUM(R402)</f>
        <v>0</v>
      </c>
      <c r="S401" s="129"/>
      <c r="T401" s="172"/>
      <c r="U401" s="128"/>
      <c r="V401" s="129"/>
      <c r="W401" s="131">
        <f>SUM(W402)</f>
        <v>0</v>
      </c>
      <c r="X401" s="166" t="e">
        <f>W401/R401</f>
        <v>#DIV/0!</v>
      </c>
      <c r="Y401" s="129"/>
      <c r="Z401" s="133">
        <f>SUM(Z402)</f>
        <v>0</v>
      </c>
      <c r="AA401" s="134"/>
      <c r="AB401" s="133">
        <f>SUM(AB402)</f>
        <v>0</v>
      </c>
      <c r="AC401" s="129"/>
      <c r="AD401" s="133">
        <f>SUM(AD402)</f>
        <v>0</v>
      </c>
      <c r="AE401" s="129"/>
      <c r="AF401" s="124">
        <f>SUM(AF402)</f>
        <v>0</v>
      </c>
      <c r="AG401" s="1"/>
    </row>
    <row r="402" spans="1:33" s="23" customFormat="1" ht="15.75" customHeight="1">
      <c r="A402" s="1"/>
      <c r="B402" s="77"/>
      <c r="C402" s="78"/>
      <c r="D402" s="78"/>
      <c r="E402" s="77"/>
      <c r="F402" s="79"/>
      <c r="G402" s="80"/>
      <c r="H402" s="81"/>
      <c r="I402" s="81"/>
      <c r="J402" s="82"/>
      <c r="K402" s="115"/>
      <c r="L402" s="114"/>
      <c r="M402" s="87">
        <v>1</v>
      </c>
      <c r="N402" s="155">
        <v>1</v>
      </c>
      <c r="O402" s="64"/>
      <c r="P402" s="65" t="s">
        <v>101</v>
      </c>
      <c r="Q402" s="83"/>
      <c r="R402" s="130">
        <v>0</v>
      </c>
      <c r="S402" s="135"/>
      <c r="T402" s="182"/>
      <c r="U402" s="128"/>
      <c r="V402" s="135"/>
      <c r="W402" s="137">
        <f>R402*8/100</f>
        <v>0</v>
      </c>
      <c r="X402" s="167"/>
      <c r="Y402" s="135"/>
      <c r="Z402" s="138">
        <v>0</v>
      </c>
      <c r="AA402" s="139"/>
      <c r="AB402" s="138">
        <v>0</v>
      </c>
      <c r="AC402" s="135"/>
      <c r="AD402" s="138">
        <f>SUM(Z402+AB402)</f>
        <v>0</v>
      </c>
      <c r="AE402" s="135"/>
      <c r="AF402" s="140">
        <f>W402-AD402</f>
        <v>0</v>
      </c>
      <c r="AG402" s="1"/>
    </row>
    <row r="403" spans="1:33" ht="15.75" customHeight="1">
      <c r="A403" s="3"/>
      <c r="B403" s="58"/>
      <c r="C403" s="58"/>
      <c r="D403" s="59"/>
      <c r="E403" s="58"/>
      <c r="F403" s="54"/>
      <c r="G403" s="55"/>
      <c r="H403" s="56"/>
      <c r="I403" s="56"/>
      <c r="J403" s="57"/>
      <c r="K403" s="92">
        <v>3</v>
      </c>
      <c r="L403" s="88">
        <v>7</v>
      </c>
      <c r="M403" s="86"/>
      <c r="N403" s="154"/>
      <c r="O403" s="60"/>
      <c r="P403" s="62" t="s">
        <v>24</v>
      </c>
      <c r="Q403" s="61"/>
      <c r="R403" s="128">
        <f>SUM(R404:R408)</f>
        <v>25000</v>
      </c>
      <c r="S403" s="129"/>
      <c r="T403" s="172"/>
      <c r="U403" s="128"/>
      <c r="V403" s="129"/>
      <c r="W403" s="131">
        <f>SUM(W404:W408)</f>
        <v>25000</v>
      </c>
      <c r="X403" s="166">
        <f>W403/R403</f>
        <v>1</v>
      </c>
      <c r="Y403" s="129"/>
      <c r="Z403" s="133">
        <f>SUM(Z404:Z408)</f>
        <v>24411.59</v>
      </c>
      <c r="AA403" s="134"/>
      <c r="AB403" s="133">
        <f>SUM(AB404:AB408)</f>
        <v>0</v>
      </c>
      <c r="AC403" s="129"/>
      <c r="AD403" s="133">
        <f>SUM(AD404:AD408)</f>
        <v>24411.59</v>
      </c>
      <c r="AE403" s="129"/>
      <c r="AF403" s="124">
        <f>SUM(AF404:AF408)</f>
        <v>588.4099999999999</v>
      </c>
      <c r="AG403" s="1"/>
    </row>
    <row r="404" spans="1:33" s="23" customFormat="1" ht="15.75" customHeight="1">
      <c r="A404" s="1"/>
      <c r="B404" s="77"/>
      <c r="C404" s="77"/>
      <c r="D404" s="78"/>
      <c r="E404" s="77"/>
      <c r="F404" s="79"/>
      <c r="G404" s="80"/>
      <c r="H404" s="81"/>
      <c r="I404" s="81"/>
      <c r="J404" s="82"/>
      <c r="K404" s="113"/>
      <c r="L404" s="87"/>
      <c r="M404" s="87">
        <v>1</v>
      </c>
      <c r="N404" s="171">
        <v>1</v>
      </c>
      <c r="O404" s="64"/>
      <c r="P404" s="65" t="s">
        <v>80</v>
      </c>
      <c r="Q404" s="83"/>
      <c r="R404" s="130">
        <v>0</v>
      </c>
      <c r="S404" s="135"/>
      <c r="T404" s="173"/>
      <c r="U404" s="128"/>
      <c r="V404" s="135"/>
      <c r="W404" s="137">
        <f>R404*8/100</f>
        <v>0</v>
      </c>
      <c r="X404" s="167"/>
      <c r="Y404" s="135"/>
      <c r="Z404" s="138">
        <v>0</v>
      </c>
      <c r="AA404" s="139"/>
      <c r="AB404" s="138">
        <v>0</v>
      </c>
      <c r="AC404" s="135"/>
      <c r="AD404" s="138">
        <f>SUM(Z404+AB404)</f>
        <v>0</v>
      </c>
      <c r="AE404" s="135"/>
      <c r="AF404" s="126">
        <f>W404-AD404</f>
        <v>0</v>
      </c>
      <c r="AG404" s="1"/>
    </row>
    <row r="405" spans="1:33" s="23" customFormat="1" ht="15.75" customHeight="1">
      <c r="A405" s="1"/>
      <c r="B405" s="77"/>
      <c r="C405" s="77"/>
      <c r="D405" s="78"/>
      <c r="E405" s="77"/>
      <c r="F405" s="79"/>
      <c r="G405" s="80"/>
      <c r="H405" s="81"/>
      <c r="I405" s="81"/>
      <c r="J405" s="82"/>
      <c r="K405" s="113"/>
      <c r="L405" s="87"/>
      <c r="M405" s="87">
        <v>1</v>
      </c>
      <c r="N405" s="171">
        <v>2</v>
      </c>
      <c r="O405" s="64"/>
      <c r="P405" s="65" t="s">
        <v>81</v>
      </c>
      <c r="Q405" s="83"/>
      <c r="R405" s="130">
        <v>0</v>
      </c>
      <c r="S405" s="135"/>
      <c r="T405" s="173"/>
      <c r="U405" s="128"/>
      <c r="V405" s="135"/>
      <c r="W405" s="137">
        <f>R405*8/100</f>
        <v>0</v>
      </c>
      <c r="X405" s="167"/>
      <c r="Y405" s="135"/>
      <c r="Z405" s="138">
        <v>0</v>
      </c>
      <c r="AA405" s="139"/>
      <c r="AB405" s="138">
        <v>0</v>
      </c>
      <c r="AC405" s="135"/>
      <c r="AD405" s="138">
        <f>SUM(Z405+AB405)</f>
        <v>0</v>
      </c>
      <c r="AE405" s="135"/>
      <c r="AF405" s="126">
        <f>W405-AD405</f>
        <v>0</v>
      </c>
      <c r="AG405" s="1"/>
    </row>
    <row r="406" spans="1:33" s="23" customFormat="1" ht="15.75" customHeight="1">
      <c r="A406" s="1"/>
      <c r="B406" s="77"/>
      <c r="C406" s="77"/>
      <c r="D406" s="78"/>
      <c r="E406" s="77"/>
      <c r="F406" s="79"/>
      <c r="G406" s="80"/>
      <c r="H406" s="81"/>
      <c r="I406" s="81"/>
      <c r="J406" s="82"/>
      <c r="K406" s="113"/>
      <c r="L406" s="87"/>
      <c r="M406" s="87">
        <v>1</v>
      </c>
      <c r="N406" s="171">
        <v>3</v>
      </c>
      <c r="O406" s="64"/>
      <c r="P406" s="65" t="s">
        <v>66</v>
      </c>
      <c r="Q406" s="83"/>
      <c r="R406" s="130">
        <v>0</v>
      </c>
      <c r="S406" s="135"/>
      <c r="T406" s="173"/>
      <c r="U406" s="128"/>
      <c r="V406" s="135"/>
      <c r="W406" s="137">
        <f>R406*8/100</f>
        <v>0</v>
      </c>
      <c r="X406" s="167"/>
      <c r="Y406" s="135"/>
      <c r="Z406" s="138">
        <v>10761.6</v>
      </c>
      <c r="AA406" s="139"/>
      <c r="AB406" s="138">
        <v>0</v>
      </c>
      <c r="AC406" s="135"/>
      <c r="AD406" s="138">
        <f>SUM(Z406+AB406)</f>
        <v>10761.6</v>
      </c>
      <c r="AE406" s="135"/>
      <c r="AF406" s="126">
        <f>W406-AD406</f>
        <v>-10761.6</v>
      </c>
      <c r="AG406" s="1"/>
    </row>
    <row r="407" spans="1:33" s="23" customFormat="1" ht="15.75" customHeight="1">
      <c r="A407" s="1"/>
      <c r="B407" s="77"/>
      <c r="C407" s="77"/>
      <c r="D407" s="78"/>
      <c r="E407" s="77"/>
      <c r="F407" s="79"/>
      <c r="G407" s="80"/>
      <c r="H407" s="81"/>
      <c r="I407" s="81"/>
      <c r="J407" s="82"/>
      <c r="K407" s="113"/>
      <c r="L407" s="87"/>
      <c r="M407" s="87">
        <v>1</v>
      </c>
      <c r="N407" s="171">
        <v>90</v>
      </c>
      <c r="O407" s="64"/>
      <c r="P407" s="65" t="s">
        <v>82</v>
      </c>
      <c r="Q407" s="83"/>
      <c r="R407" s="130">
        <v>0</v>
      </c>
      <c r="S407" s="135"/>
      <c r="T407" s="173"/>
      <c r="U407" s="128"/>
      <c r="V407" s="135"/>
      <c r="W407" s="137">
        <f>R407*8/100</f>
        <v>0</v>
      </c>
      <c r="X407" s="167"/>
      <c r="Y407" s="135"/>
      <c r="Z407" s="138">
        <v>0</v>
      </c>
      <c r="AA407" s="139"/>
      <c r="AB407" s="138">
        <v>0</v>
      </c>
      <c r="AC407" s="135"/>
      <c r="AD407" s="138">
        <f>SUM(Z407+AB407)</f>
        <v>0</v>
      </c>
      <c r="AE407" s="135"/>
      <c r="AF407" s="126">
        <f>W407-AD407</f>
        <v>0</v>
      </c>
      <c r="AG407" s="1"/>
    </row>
    <row r="408" spans="1:33" s="23" customFormat="1" ht="15.75" customHeight="1">
      <c r="A408" s="1"/>
      <c r="B408" s="77"/>
      <c r="C408" s="78"/>
      <c r="D408" s="78"/>
      <c r="E408" s="77"/>
      <c r="F408" s="79"/>
      <c r="G408" s="80"/>
      <c r="H408" s="81"/>
      <c r="I408" s="81"/>
      <c r="J408" s="82"/>
      <c r="K408" s="113"/>
      <c r="L408" s="87"/>
      <c r="M408" s="87">
        <v>3</v>
      </c>
      <c r="N408" s="155" t="s">
        <v>7</v>
      </c>
      <c r="O408" s="64"/>
      <c r="P408" s="65" t="s">
        <v>54</v>
      </c>
      <c r="Q408" s="83"/>
      <c r="R408" s="130">
        <v>25000</v>
      </c>
      <c r="S408" s="135"/>
      <c r="T408" s="173"/>
      <c r="U408" s="128"/>
      <c r="V408" s="135"/>
      <c r="W408" s="137">
        <v>25000</v>
      </c>
      <c r="X408" s="167"/>
      <c r="Y408" s="135"/>
      <c r="Z408" s="138">
        <v>13649.99</v>
      </c>
      <c r="AA408" s="139"/>
      <c r="AB408" s="138">
        <v>0</v>
      </c>
      <c r="AC408" s="135"/>
      <c r="AD408" s="138">
        <f>SUM(Z408+AB408)</f>
        <v>13649.99</v>
      </c>
      <c r="AE408" s="135"/>
      <c r="AF408" s="140">
        <f>W408-AD408</f>
        <v>11350.01</v>
      </c>
      <c r="AG408" s="1"/>
    </row>
    <row r="409" spans="1:33" ht="15.75" customHeight="1">
      <c r="A409" s="3"/>
      <c r="B409" s="58"/>
      <c r="C409" s="58"/>
      <c r="D409" s="59"/>
      <c r="E409" s="58"/>
      <c r="F409" s="54"/>
      <c r="G409" s="55"/>
      <c r="H409" s="56"/>
      <c r="I409" s="56"/>
      <c r="J409" s="57"/>
      <c r="K409" s="91">
        <v>3</v>
      </c>
      <c r="L409" s="88">
        <v>9</v>
      </c>
      <c r="M409" s="86"/>
      <c r="N409" s="157"/>
      <c r="O409" s="73"/>
      <c r="P409" s="62" t="s">
        <v>23</v>
      </c>
      <c r="Q409" s="61"/>
      <c r="R409" s="128">
        <f>SUM(R410:R411)</f>
        <v>285000</v>
      </c>
      <c r="S409" s="129"/>
      <c r="T409" s="172"/>
      <c r="U409" s="128"/>
      <c r="V409" s="129"/>
      <c r="W409" s="131">
        <f>SUM(W410:W411)</f>
        <v>285000</v>
      </c>
      <c r="X409" s="166">
        <f>W409/R409</f>
        <v>1</v>
      </c>
      <c r="Y409" s="129"/>
      <c r="Z409" s="133">
        <f>SUM(Z410:Z411)</f>
        <v>261539.97</v>
      </c>
      <c r="AA409" s="134"/>
      <c r="AB409" s="133">
        <f>SUM(AB410:AB411)</f>
        <v>0</v>
      </c>
      <c r="AC409" s="129"/>
      <c r="AD409" s="133">
        <f>SUM(AD410:AD411)</f>
        <v>261539.97</v>
      </c>
      <c r="AE409" s="129"/>
      <c r="AF409" s="124">
        <f>SUM(AF410:AF411)</f>
        <v>23460.030000000006</v>
      </c>
      <c r="AG409" s="1"/>
    </row>
    <row r="410" spans="1:33" s="23" customFormat="1" ht="15.75" customHeight="1">
      <c r="A410" s="1"/>
      <c r="B410" s="77"/>
      <c r="C410" s="78"/>
      <c r="D410" s="78"/>
      <c r="E410" s="77"/>
      <c r="F410" s="79"/>
      <c r="G410" s="80"/>
      <c r="H410" s="81"/>
      <c r="I410" s="81"/>
      <c r="J410" s="82"/>
      <c r="K410" s="112"/>
      <c r="L410" s="87"/>
      <c r="M410" s="87">
        <v>1</v>
      </c>
      <c r="N410" s="155" t="s">
        <v>6</v>
      </c>
      <c r="O410" s="64"/>
      <c r="P410" s="65" t="s">
        <v>49</v>
      </c>
      <c r="Q410" s="83"/>
      <c r="R410" s="130">
        <v>200000</v>
      </c>
      <c r="S410" s="135"/>
      <c r="T410" s="182"/>
      <c r="U410" s="128"/>
      <c r="V410" s="135"/>
      <c r="W410" s="137">
        <v>200000</v>
      </c>
      <c r="X410" s="167"/>
      <c r="Y410" s="135"/>
      <c r="Z410" s="138">
        <v>205686.34</v>
      </c>
      <c r="AA410" s="139"/>
      <c r="AB410" s="138">
        <v>0</v>
      </c>
      <c r="AC410" s="135"/>
      <c r="AD410" s="138">
        <f>SUM(Z410+AB410)</f>
        <v>205686.34</v>
      </c>
      <c r="AE410" s="135"/>
      <c r="AF410" s="140">
        <f>W410-AD410</f>
        <v>-5686.3399999999965</v>
      </c>
      <c r="AG410" s="1"/>
    </row>
    <row r="411" spans="1:33" s="23" customFormat="1" ht="15.75" customHeight="1">
      <c r="A411" s="1"/>
      <c r="B411" s="77"/>
      <c r="C411" s="78"/>
      <c r="D411" s="78"/>
      <c r="E411" s="77"/>
      <c r="F411" s="79"/>
      <c r="G411" s="80"/>
      <c r="H411" s="81"/>
      <c r="I411" s="81"/>
      <c r="J411" s="82"/>
      <c r="K411" s="112"/>
      <c r="L411" s="87"/>
      <c r="M411" s="87">
        <v>2</v>
      </c>
      <c r="N411" s="155" t="s">
        <v>6</v>
      </c>
      <c r="O411" s="64"/>
      <c r="P411" s="65" t="s">
        <v>50</v>
      </c>
      <c r="Q411" s="83"/>
      <c r="R411" s="130">
        <v>85000</v>
      </c>
      <c r="S411" s="135"/>
      <c r="T411" s="182"/>
      <c r="U411" s="128"/>
      <c r="V411" s="135"/>
      <c r="W411" s="137">
        <v>85000</v>
      </c>
      <c r="X411" s="167"/>
      <c r="Y411" s="135"/>
      <c r="Z411" s="138">
        <v>55853.63</v>
      </c>
      <c r="AA411" s="139"/>
      <c r="AB411" s="138">
        <v>0</v>
      </c>
      <c r="AC411" s="135"/>
      <c r="AD411" s="138">
        <f>SUM(Z411+AB411)</f>
        <v>55853.63</v>
      </c>
      <c r="AE411" s="135"/>
      <c r="AF411" s="140">
        <f>W411-AD411</f>
        <v>29146.370000000003</v>
      </c>
      <c r="AG411" s="1"/>
    </row>
    <row r="412" spans="1:33" ht="15.75" customHeight="1">
      <c r="A412" s="1"/>
      <c r="B412" s="58"/>
      <c r="C412" s="58"/>
      <c r="D412" s="59"/>
      <c r="E412" s="58"/>
      <c r="F412" s="54"/>
      <c r="G412" s="55"/>
      <c r="H412" s="56"/>
      <c r="I412" s="56"/>
      <c r="J412" s="57"/>
      <c r="K412" s="91"/>
      <c r="L412" s="88"/>
      <c r="M412" s="86"/>
      <c r="N412" s="157"/>
      <c r="O412" s="60"/>
      <c r="P412" s="62"/>
      <c r="Q412" s="61"/>
      <c r="R412" s="128"/>
      <c r="S412" s="129"/>
      <c r="T412" s="172"/>
      <c r="U412" s="128"/>
      <c r="V412" s="129"/>
      <c r="W412" s="131"/>
      <c r="X412" s="166"/>
      <c r="Y412" s="129"/>
      <c r="Z412" s="133"/>
      <c r="AA412" s="134"/>
      <c r="AB412" s="133"/>
      <c r="AC412" s="129"/>
      <c r="AD412" s="133"/>
      <c r="AE412" s="129"/>
      <c r="AF412" s="124"/>
      <c r="AG412" s="1"/>
    </row>
    <row r="413" spans="1:33" s="21" customFormat="1" ht="15.75" customHeight="1">
      <c r="A413" s="20"/>
      <c r="B413" s="95">
        <v>38</v>
      </c>
      <c r="C413" s="51">
        <v>4</v>
      </c>
      <c r="D413" s="52">
        <v>53</v>
      </c>
      <c r="E413" s="51">
        <v>56</v>
      </c>
      <c r="F413" s="66">
        <v>9</v>
      </c>
      <c r="G413" s="67">
        <v>4</v>
      </c>
      <c r="H413" s="68">
        <v>1</v>
      </c>
      <c r="I413" s="68"/>
      <c r="J413" s="69">
        <v>2</v>
      </c>
      <c r="K413" s="89"/>
      <c r="L413" s="90"/>
      <c r="M413" s="85"/>
      <c r="N413" s="158"/>
      <c r="O413" s="74"/>
      <c r="P413" s="53" t="s">
        <v>0</v>
      </c>
      <c r="Q413" s="75"/>
      <c r="R413" s="124"/>
      <c r="S413" s="125"/>
      <c r="T413" s="179"/>
      <c r="U413" s="124"/>
      <c r="V413" s="125"/>
      <c r="W413" s="124"/>
      <c r="X413" s="168"/>
      <c r="Y413" s="125"/>
      <c r="Z413" s="124"/>
      <c r="AA413" s="125"/>
      <c r="AB413" s="124"/>
      <c r="AC413" s="125"/>
      <c r="AD413" s="133"/>
      <c r="AE413" s="125"/>
      <c r="AF413" s="124"/>
      <c r="AG413" s="20"/>
    </row>
    <row r="414" spans="1:33" ht="15.75" customHeight="1">
      <c r="A414" s="1"/>
      <c r="B414" s="58"/>
      <c r="C414" s="58"/>
      <c r="D414" s="59"/>
      <c r="E414" s="58"/>
      <c r="F414" s="54"/>
      <c r="G414" s="55"/>
      <c r="H414" s="56"/>
      <c r="I414" s="56"/>
      <c r="J414" s="57"/>
      <c r="K414" s="91">
        <v>3</v>
      </c>
      <c r="L414" s="88">
        <v>2</v>
      </c>
      <c r="M414" s="86"/>
      <c r="N414" s="154"/>
      <c r="O414" s="60"/>
      <c r="P414" s="76" t="s">
        <v>20</v>
      </c>
      <c r="Q414" s="61"/>
      <c r="R414" s="128">
        <f>SUM(R415:R424)</f>
        <v>59000</v>
      </c>
      <c r="S414" s="129"/>
      <c r="T414" s="172"/>
      <c r="U414" s="128">
        <f>SUM(U415:U424)</f>
        <v>1750</v>
      </c>
      <c r="V414" s="129"/>
      <c r="W414" s="131">
        <f>SUM(W415:W424)</f>
        <v>60750</v>
      </c>
      <c r="X414" s="166">
        <f>W414/R414</f>
        <v>1.0296610169491525</v>
      </c>
      <c r="Y414" s="129"/>
      <c r="Z414" s="133">
        <f>SUM(Z415:Z424)</f>
        <v>60739.030000000006</v>
      </c>
      <c r="AA414" s="133"/>
      <c r="AB414" s="133">
        <f>SUM(AB415:AB424)</f>
        <v>0</v>
      </c>
      <c r="AC414" s="133"/>
      <c r="AD414" s="133">
        <f>SUM(AD415:AD424)</f>
        <v>60739.030000000006</v>
      </c>
      <c r="AE414" s="133"/>
      <c r="AF414" s="124">
        <f>SUM(AF415:AF424)</f>
        <v>10.96999999999963</v>
      </c>
      <c r="AG414" s="1"/>
    </row>
    <row r="415" spans="1:33" s="23" customFormat="1" ht="15.75" customHeight="1">
      <c r="A415" s="1"/>
      <c r="B415" s="77"/>
      <c r="C415" s="78"/>
      <c r="D415" s="78"/>
      <c r="E415" s="77"/>
      <c r="F415" s="79"/>
      <c r="G415" s="80"/>
      <c r="H415" s="81"/>
      <c r="I415" s="81"/>
      <c r="J415" s="82"/>
      <c r="K415" s="112"/>
      <c r="L415" s="87"/>
      <c r="M415" s="87">
        <v>1</v>
      </c>
      <c r="N415" s="155" t="s">
        <v>6</v>
      </c>
      <c r="O415" s="64"/>
      <c r="P415" s="63" t="s">
        <v>45</v>
      </c>
      <c r="Q415" s="83"/>
      <c r="R415" s="130">
        <v>30000</v>
      </c>
      <c r="S415" s="135"/>
      <c r="T415" s="173" t="s">
        <v>116</v>
      </c>
      <c r="U415" s="130">
        <v>1750</v>
      </c>
      <c r="V415" s="135"/>
      <c r="W415" s="137">
        <v>31750</v>
      </c>
      <c r="X415" s="167"/>
      <c r="Y415" s="135"/>
      <c r="Z415" s="138">
        <v>29626.54</v>
      </c>
      <c r="AA415" s="139"/>
      <c r="AB415" s="138">
        <v>0</v>
      </c>
      <c r="AC415" s="135"/>
      <c r="AD415" s="138">
        <f aca="true" t="shared" si="16" ref="AD415:AD424">SUM(Z415+AB415)</f>
        <v>29626.54</v>
      </c>
      <c r="AE415" s="135"/>
      <c r="AF415" s="140">
        <f aca="true" t="shared" si="17" ref="AF415:AF424">W415-AD415</f>
        <v>2123.459999999999</v>
      </c>
      <c r="AG415" s="1"/>
    </row>
    <row r="416" spans="1:33" s="23" customFormat="1" ht="15.75" customHeight="1">
      <c r="A416" s="1"/>
      <c r="B416" s="77"/>
      <c r="C416" s="78"/>
      <c r="D416" s="78"/>
      <c r="E416" s="77"/>
      <c r="F416" s="79"/>
      <c r="G416" s="80"/>
      <c r="H416" s="81"/>
      <c r="I416" s="81"/>
      <c r="J416" s="82"/>
      <c r="K416" s="112"/>
      <c r="L416" s="87"/>
      <c r="M416" s="87">
        <v>1</v>
      </c>
      <c r="N416" s="155">
        <v>2</v>
      </c>
      <c r="O416" s="64"/>
      <c r="P416" s="63" t="s">
        <v>87</v>
      </c>
      <c r="Q416" s="83"/>
      <c r="R416" s="130">
        <v>0</v>
      </c>
      <c r="S416" s="135"/>
      <c r="T416" s="173"/>
      <c r="U416" s="128"/>
      <c r="V416" s="135"/>
      <c r="W416" s="137">
        <v>0</v>
      </c>
      <c r="X416" s="167"/>
      <c r="Y416" s="135"/>
      <c r="Z416" s="138">
        <v>144.55</v>
      </c>
      <c r="AA416" s="139"/>
      <c r="AB416" s="138">
        <v>0</v>
      </c>
      <c r="AC416" s="135"/>
      <c r="AD416" s="138">
        <f>SUM(Z416+AB416)</f>
        <v>144.55</v>
      </c>
      <c r="AE416" s="135"/>
      <c r="AF416" s="140">
        <f>W416-AD416</f>
        <v>-144.55</v>
      </c>
      <c r="AG416" s="1"/>
    </row>
    <row r="417" spans="1:33" s="23" customFormat="1" ht="15.75" customHeight="1">
      <c r="A417" s="1"/>
      <c r="B417" s="77"/>
      <c r="C417" s="78"/>
      <c r="D417" s="78"/>
      <c r="E417" s="77"/>
      <c r="F417" s="79"/>
      <c r="G417" s="80"/>
      <c r="H417" s="81"/>
      <c r="I417" s="81"/>
      <c r="J417" s="82"/>
      <c r="K417" s="112"/>
      <c r="L417" s="87"/>
      <c r="M417" s="87">
        <v>1</v>
      </c>
      <c r="N417" s="155">
        <v>5</v>
      </c>
      <c r="O417" s="64"/>
      <c r="P417" s="63" t="s">
        <v>71</v>
      </c>
      <c r="Q417" s="83"/>
      <c r="R417" s="130">
        <v>0</v>
      </c>
      <c r="S417" s="135"/>
      <c r="T417" s="173"/>
      <c r="U417" s="128"/>
      <c r="V417" s="135"/>
      <c r="W417" s="137">
        <v>0</v>
      </c>
      <c r="X417" s="167"/>
      <c r="Y417" s="135"/>
      <c r="Z417" s="138">
        <v>0</v>
      </c>
      <c r="AA417" s="139"/>
      <c r="AB417" s="138">
        <v>0</v>
      </c>
      <c r="AC417" s="135"/>
      <c r="AD417" s="138">
        <f t="shared" si="16"/>
        <v>0</v>
      </c>
      <c r="AE417" s="135"/>
      <c r="AF417" s="140">
        <f t="shared" si="17"/>
        <v>0</v>
      </c>
      <c r="AG417" s="1"/>
    </row>
    <row r="418" spans="1:33" s="23" customFormat="1" ht="15.75" customHeight="1">
      <c r="A418" s="1"/>
      <c r="B418" s="77"/>
      <c r="C418" s="78"/>
      <c r="D418" s="78"/>
      <c r="E418" s="77"/>
      <c r="F418" s="79"/>
      <c r="G418" s="80"/>
      <c r="H418" s="81"/>
      <c r="I418" s="81"/>
      <c r="J418" s="82"/>
      <c r="K418" s="112"/>
      <c r="L418" s="87"/>
      <c r="M418" s="87">
        <v>2</v>
      </c>
      <c r="N418" s="155" t="s">
        <v>7</v>
      </c>
      <c r="O418" s="64"/>
      <c r="P418" s="63" t="s">
        <v>46</v>
      </c>
      <c r="Q418" s="83"/>
      <c r="R418" s="130">
        <v>7000</v>
      </c>
      <c r="S418" s="135"/>
      <c r="T418" s="173"/>
      <c r="U418" s="128"/>
      <c r="V418" s="135"/>
      <c r="W418" s="137">
        <v>7000</v>
      </c>
      <c r="X418" s="167"/>
      <c r="Y418" s="135"/>
      <c r="Z418" s="138">
        <v>8325.78</v>
      </c>
      <c r="AA418" s="139"/>
      <c r="AB418" s="138">
        <v>0</v>
      </c>
      <c r="AC418" s="135"/>
      <c r="AD418" s="138">
        <f t="shared" si="16"/>
        <v>8325.78</v>
      </c>
      <c r="AE418" s="135"/>
      <c r="AF418" s="140">
        <f t="shared" si="17"/>
        <v>-1325.7800000000007</v>
      </c>
      <c r="AG418" s="1"/>
    </row>
    <row r="419" spans="1:33" s="23" customFormat="1" ht="15.75" customHeight="1">
      <c r="A419" s="1"/>
      <c r="B419" s="77"/>
      <c r="C419" s="78"/>
      <c r="D419" s="78"/>
      <c r="E419" s="77"/>
      <c r="F419" s="79"/>
      <c r="G419" s="80"/>
      <c r="H419" s="81"/>
      <c r="I419" s="81"/>
      <c r="J419" s="82"/>
      <c r="K419" s="112"/>
      <c r="L419" s="87"/>
      <c r="M419" s="87">
        <v>5</v>
      </c>
      <c r="N419" s="155" t="s">
        <v>6</v>
      </c>
      <c r="O419" s="64"/>
      <c r="P419" s="63" t="s">
        <v>55</v>
      </c>
      <c r="Q419" s="83"/>
      <c r="R419" s="130">
        <v>1000</v>
      </c>
      <c r="S419" s="135"/>
      <c r="T419" s="173"/>
      <c r="U419" s="128"/>
      <c r="V419" s="135"/>
      <c r="W419" s="137">
        <v>1000</v>
      </c>
      <c r="X419" s="167"/>
      <c r="Y419" s="135"/>
      <c r="Z419" s="138">
        <v>894.94</v>
      </c>
      <c r="AA419" s="139"/>
      <c r="AB419" s="138">
        <v>0</v>
      </c>
      <c r="AC419" s="135"/>
      <c r="AD419" s="138">
        <f t="shared" si="16"/>
        <v>894.94</v>
      </c>
      <c r="AE419" s="135"/>
      <c r="AF419" s="140">
        <f t="shared" si="17"/>
        <v>105.05999999999995</v>
      </c>
      <c r="AG419" s="1"/>
    </row>
    <row r="420" spans="1:33" s="23" customFormat="1" ht="15.75" customHeight="1">
      <c r="A420" s="1"/>
      <c r="B420" s="77"/>
      <c r="C420" s="78"/>
      <c r="D420" s="78"/>
      <c r="E420" s="77"/>
      <c r="F420" s="79"/>
      <c r="G420" s="80"/>
      <c r="H420" s="81"/>
      <c r="I420" s="81"/>
      <c r="J420" s="82"/>
      <c r="K420" s="112"/>
      <c r="L420" s="87"/>
      <c r="M420" s="87">
        <v>5</v>
      </c>
      <c r="N420" s="155">
        <v>2</v>
      </c>
      <c r="O420" s="64"/>
      <c r="P420" s="63" t="s">
        <v>106</v>
      </c>
      <c r="Q420" s="83"/>
      <c r="R420" s="130">
        <v>0</v>
      </c>
      <c r="S420" s="135"/>
      <c r="T420" s="173"/>
      <c r="U420" s="128"/>
      <c r="V420" s="135"/>
      <c r="W420" s="137">
        <v>0</v>
      </c>
      <c r="X420" s="167"/>
      <c r="Y420" s="135"/>
      <c r="Z420" s="138">
        <v>0</v>
      </c>
      <c r="AA420" s="139"/>
      <c r="AB420" s="138">
        <v>0</v>
      </c>
      <c r="AC420" s="135"/>
      <c r="AD420" s="138">
        <f t="shared" si="16"/>
        <v>0</v>
      </c>
      <c r="AE420" s="135"/>
      <c r="AF420" s="140">
        <f t="shared" si="17"/>
        <v>0</v>
      </c>
      <c r="AG420" s="1"/>
    </row>
    <row r="421" spans="1:33" s="23" customFormat="1" ht="15.75" customHeight="1">
      <c r="A421" s="1"/>
      <c r="B421" s="77"/>
      <c r="C421" s="78"/>
      <c r="D421" s="78"/>
      <c r="E421" s="77"/>
      <c r="F421" s="79"/>
      <c r="G421" s="80"/>
      <c r="H421" s="81"/>
      <c r="I421" s="81"/>
      <c r="J421" s="82"/>
      <c r="K421" s="112"/>
      <c r="L421" s="87"/>
      <c r="M421" s="87">
        <v>5</v>
      </c>
      <c r="N421" s="155">
        <v>90</v>
      </c>
      <c r="O421" s="64"/>
      <c r="P421" s="63" t="s">
        <v>111</v>
      </c>
      <c r="Q421" s="83"/>
      <c r="R421" s="130">
        <v>0</v>
      </c>
      <c r="S421" s="135"/>
      <c r="T421" s="173"/>
      <c r="U421" s="128"/>
      <c r="V421" s="135"/>
      <c r="W421" s="137">
        <v>0</v>
      </c>
      <c r="X421" s="167"/>
      <c r="Y421" s="135"/>
      <c r="Z421" s="138">
        <v>0</v>
      </c>
      <c r="AA421" s="139"/>
      <c r="AB421" s="138">
        <v>0</v>
      </c>
      <c r="AC421" s="135"/>
      <c r="AD421" s="138">
        <f t="shared" si="16"/>
        <v>0</v>
      </c>
      <c r="AE421" s="135"/>
      <c r="AF421" s="140">
        <f t="shared" si="17"/>
        <v>0</v>
      </c>
      <c r="AG421" s="1"/>
    </row>
    <row r="422" spans="1:33" s="23" customFormat="1" ht="15.75" customHeight="1">
      <c r="A422" s="1"/>
      <c r="B422" s="77"/>
      <c r="C422" s="78"/>
      <c r="D422" s="78"/>
      <c r="E422" s="77"/>
      <c r="F422" s="79"/>
      <c r="G422" s="80"/>
      <c r="H422" s="81"/>
      <c r="I422" s="81"/>
      <c r="J422" s="82"/>
      <c r="K422" s="112"/>
      <c r="L422" s="87"/>
      <c r="M422" s="87">
        <v>6</v>
      </c>
      <c r="N422" s="155" t="s">
        <v>6</v>
      </c>
      <c r="O422" s="64"/>
      <c r="P422" s="63" t="s">
        <v>57</v>
      </c>
      <c r="Q422" s="83"/>
      <c r="R422" s="130">
        <v>21000</v>
      </c>
      <c r="S422" s="135"/>
      <c r="T422" s="182"/>
      <c r="U422" s="128"/>
      <c r="V422" s="135"/>
      <c r="W422" s="137">
        <v>21000</v>
      </c>
      <c r="X422" s="167"/>
      <c r="Y422" s="135"/>
      <c r="Z422" s="138">
        <v>21354.28</v>
      </c>
      <c r="AA422" s="139"/>
      <c r="AB422" s="138">
        <v>0</v>
      </c>
      <c r="AC422" s="135"/>
      <c r="AD422" s="138">
        <f t="shared" si="16"/>
        <v>21354.28</v>
      </c>
      <c r="AE422" s="135"/>
      <c r="AF422" s="140">
        <f t="shared" si="17"/>
        <v>-354.27999999999884</v>
      </c>
      <c r="AG422" s="1"/>
    </row>
    <row r="423" spans="1:33" s="23" customFormat="1" ht="15.75" customHeight="1">
      <c r="A423" s="1"/>
      <c r="B423" s="77"/>
      <c r="C423" s="78"/>
      <c r="D423" s="78"/>
      <c r="E423" s="77"/>
      <c r="F423" s="79"/>
      <c r="G423" s="80"/>
      <c r="H423" s="81"/>
      <c r="I423" s="81"/>
      <c r="J423" s="82"/>
      <c r="K423" s="112"/>
      <c r="L423" s="87"/>
      <c r="M423" s="87">
        <v>6</v>
      </c>
      <c r="N423" s="155">
        <v>90</v>
      </c>
      <c r="O423" s="64"/>
      <c r="P423" s="63" t="s">
        <v>59</v>
      </c>
      <c r="Q423" s="83"/>
      <c r="R423" s="130">
        <v>0</v>
      </c>
      <c r="S423" s="135"/>
      <c r="T423" s="182"/>
      <c r="U423" s="128"/>
      <c r="V423" s="135"/>
      <c r="W423" s="137">
        <v>0</v>
      </c>
      <c r="X423" s="167"/>
      <c r="Y423" s="135"/>
      <c r="Z423" s="138">
        <v>0</v>
      </c>
      <c r="AA423" s="139"/>
      <c r="AB423" s="138">
        <v>0</v>
      </c>
      <c r="AC423" s="135"/>
      <c r="AD423" s="138">
        <f t="shared" si="16"/>
        <v>0</v>
      </c>
      <c r="AE423" s="135"/>
      <c r="AF423" s="140">
        <f t="shared" si="17"/>
        <v>0</v>
      </c>
      <c r="AG423" s="1"/>
    </row>
    <row r="424" spans="1:33" s="23" customFormat="1" ht="15.75" customHeight="1">
      <c r="A424" s="1"/>
      <c r="B424" s="77"/>
      <c r="C424" s="78"/>
      <c r="D424" s="78"/>
      <c r="E424" s="77"/>
      <c r="F424" s="79"/>
      <c r="G424" s="80"/>
      <c r="H424" s="81"/>
      <c r="I424" s="81"/>
      <c r="J424" s="82"/>
      <c r="K424" s="112"/>
      <c r="L424" s="87"/>
      <c r="M424" s="87">
        <v>90</v>
      </c>
      <c r="N424" s="155">
        <v>90</v>
      </c>
      <c r="O424" s="64"/>
      <c r="P424" s="63" t="s">
        <v>105</v>
      </c>
      <c r="Q424" s="83"/>
      <c r="R424" s="130">
        <v>0</v>
      </c>
      <c r="S424" s="135"/>
      <c r="T424" s="182"/>
      <c r="U424" s="128"/>
      <c r="V424" s="135"/>
      <c r="W424" s="137">
        <v>0</v>
      </c>
      <c r="X424" s="167"/>
      <c r="Y424" s="135"/>
      <c r="Z424" s="138">
        <v>392.94</v>
      </c>
      <c r="AA424" s="139"/>
      <c r="AB424" s="138">
        <v>0</v>
      </c>
      <c r="AC424" s="135"/>
      <c r="AD424" s="138">
        <f t="shared" si="16"/>
        <v>392.94</v>
      </c>
      <c r="AE424" s="135"/>
      <c r="AF424" s="126">
        <f t="shared" si="17"/>
        <v>-392.94</v>
      </c>
      <c r="AG424" s="1"/>
    </row>
    <row r="425" spans="1:33" ht="15.75" customHeight="1">
      <c r="A425" s="3"/>
      <c r="B425" s="58"/>
      <c r="C425" s="58"/>
      <c r="D425" s="59"/>
      <c r="E425" s="58"/>
      <c r="F425" s="54"/>
      <c r="G425" s="55"/>
      <c r="H425" s="56"/>
      <c r="I425" s="56"/>
      <c r="J425" s="57"/>
      <c r="K425" s="92" t="s">
        <v>18</v>
      </c>
      <c r="L425" s="88">
        <v>3</v>
      </c>
      <c r="M425" s="86"/>
      <c r="N425" s="154"/>
      <c r="O425" s="60"/>
      <c r="P425" s="62" t="s">
        <v>21</v>
      </c>
      <c r="Q425" s="61"/>
      <c r="R425" s="128">
        <f>SUM(R426:R429)</f>
        <v>20000</v>
      </c>
      <c r="S425" s="129"/>
      <c r="T425" s="173" t="s">
        <v>118</v>
      </c>
      <c r="U425" s="128">
        <f>SUM(U426:U429)</f>
        <v>2050</v>
      </c>
      <c r="V425" s="129"/>
      <c r="W425" s="131">
        <f>SUM(W426:W429)</f>
        <v>17950</v>
      </c>
      <c r="X425" s="166">
        <f>W425/R425</f>
        <v>0.8975</v>
      </c>
      <c r="Y425" s="129"/>
      <c r="Z425" s="133">
        <f>SUM(Z426:Z429)</f>
        <v>17841.03</v>
      </c>
      <c r="AA425" s="134"/>
      <c r="AB425" s="133">
        <f>SUM(AB426:AB429)</f>
        <v>0</v>
      </c>
      <c r="AC425" s="129"/>
      <c r="AD425" s="133">
        <f>SUM(AD426:AD429)</f>
        <v>17841.03</v>
      </c>
      <c r="AE425" s="129"/>
      <c r="AF425" s="124">
        <f>SUM(AF426:AF429)</f>
        <v>108.96999999999935</v>
      </c>
      <c r="AG425" s="1"/>
    </row>
    <row r="426" spans="1:33" s="23" customFormat="1" ht="15.75" customHeight="1">
      <c r="A426" s="1"/>
      <c r="B426" s="77"/>
      <c r="C426" s="78"/>
      <c r="D426" s="78"/>
      <c r="E426" s="77"/>
      <c r="F426" s="79"/>
      <c r="G426" s="80"/>
      <c r="H426" s="81"/>
      <c r="I426" s="81"/>
      <c r="J426" s="82"/>
      <c r="K426" s="113"/>
      <c r="L426" s="114"/>
      <c r="M426" s="87">
        <v>1</v>
      </c>
      <c r="N426" s="155" t="s">
        <v>6</v>
      </c>
      <c r="O426" s="64"/>
      <c r="P426" s="65" t="s">
        <v>51</v>
      </c>
      <c r="Q426" s="83"/>
      <c r="R426" s="130">
        <v>8000</v>
      </c>
      <c r="S426" s="135"/>
      <c r="T426" s="173" t="s">
        <v>118</v>
      </c>
      <c r="U426" s="130">
        <v>2050</v>
      </c>
      <c r="V426" s="135"/>
      <c r="W426" s="137">
        <f>8000-U426</f>
        <v>5950</v>
      </c>
      <c r="X426" s="167"/>
      <c r="Y426" s="135"/>
      <c r="Z426" s="138">
        <v>5165.5</v>
      </c>
      <c r="AA426" s="139"/>
      <c r="AB426" s="138">
        <v>0</v>
      </c>
      <c r="AC426" s="135"/>
      <c r="AD426" s="138">
        <f>SUM(Z426+AB426)</f>
        <v>5165.5</v>
      </c>
      <c r="AE426" s="135"/>
      <c r="AF426" s="140">
        <f>W426-AD426</f>
        <v>784.5</v>
      </c>
      <c r="AG426" s="1"/>
    </row>
    <row r="427" spans="1:33" s="23" customFormat="1" ht="15.75" customHeight="1">
      <c r="A427" s="1"/>
      <c r="B427" s="77"/>
      <c r="C427" s="78"/>
      <c r="D427" s="78"/>
      <c r="E427" s="77"/>
      <c r="F427" s="79"/>
      <c r="G427" s="80"/>
      <c r="H427" s="81"/>
      <c r="I427" s="81"/>
      <c r="J427" s="82"/>
      <c r="K427" s="113"/>
      <c r="L427" s="114"/>
      <c r="M427" s="87">
        <v>2</v>
      </c>
      <c r="N427" s="155" t="s">
        <v>6</v>
      </c>
      <c r="O427" s="64"/>
      <c r="P427" s="65" t="s">
        <v>47</v>
      </c>
      <c r="Q427" s="83"/>
      <c r="R427" s="130">
        <v>4000</v>
      </c>
      <c r="S427" s="135"/>
      <c r="T427" s="173"/>
      <c r="U427" s="128"/>
      <c r="V427" s="135"/>
      <c r="W427" s="137">
        <v>4000</v>
      </c>
      <c r="X427" s="167"/>
      <c r="Y427" s="135"/>
      <c r="Z427" s="138">
        <v>1250</v>
      </c>
      <c r="AA427" s="139"/>
      <c r="AB427" s="138">
        <v>0</v>
      </c>
      <c r="AC427" s="135"/>
      <c r="AD427" s="138">
        <f>SUM(Z427+AB427)</f>
        <v>1250</v>
      </c>
      <c r="AE427" s="135"/>
      <c r="AF427" s="140">
        <f>W427-AD427</f>
        <v>2750</v>
      </c>
      <c r="AG427" s="1"/>
    </row>
    <row r="428" spans="1:33" s="23" customFormat="1" ht="15.75" customHeight="1">
      <c r="A428" s="1"/>
      <c r="B428" s="77"/>
      <c r="C428" s="78"/>
      <c r="D428" s="78"/>
      <c r="E428" s="77"/>
      <c r="F428" s="79"/>
      <c r="G428" s="80"/>
      <c r="H428" s="81"/>
      <c r="I428" s="81"/>
      <c r="J428" s="82"/>
      <c r="K428" s="113"/>
      <c r="L428" s="114"/>
      <c r="M428" s="87">
        <v>3</v>
      </c>
      <c r="N428" s="155" t="s">
        <v>6</v>
      </c>
      <c r="O428" s="64"/>
      <c r="P428" s="65" t="s">
        <v>52</v>
      </c>
      <c r="Q428" s="83"/>
      <c r="R428" s="130">
        <v>8000</v>
      </c>
      <c r="S428" s="135"/>
      <c r="T428" s="198"/>
      <c r="U428" s="199"/>
      <c r="V428" s="135"/>
      <c r="W428" s="137">
        <v>8000</v>
      </c>
      <c r="X428" s="167"/>
      <c r="Y428" s="135"/>
      <c r="Z428" s="138">
        <v>11425.53</v>
      </c>
      <c r="AA428" s="139"/>
      <c r="AB428" s="138">
        <v>0</v>
      </c>
      <c r="AC428" s="135"/>
      <c r="AD428" s="138">
        <f>SUM(Z428+AB428)</f>
        <v>11425.53</v>
      </c>
      <c r="AE428" s="135"/>
      <c r="AF428" s="140">
        <f>W428-AD428</f>
        <v>-3425.5300000000007</v>
      </c>
      <c r="AG428" s="1"/>
    </row>
    <row r="429" spans="1:33" s="23" customFormat="1" ht="15.75" customHeight="1">
      <c r="A429" s="1"/>
      <c r="B429" s="77"/>
      <c r="C429" s="78"/>
      <c r="D429" s="78"/>
      <c r="E429" s="77"/>
      <c r="F429" s="79"/>
      <c r="G429" s="80"/>
      <c r="H429" s="81"/>
      <c r="I429" s="81"/>
      <c r="J429" s="82"/>
      <c r="K429" s="113"/>
      <c r="L429" s="114"/>
      <c r="M429" s="87">
        <v>3</v>
      </c>
      <c r="N429" s="155">
        <v>2</v>
      </c>
      <c r="O429" s="64"/>
      <c r="P429" s="65" t="s">
        <v>93</v>
      </c>
      <c r="Q429" s="83"/>
      <c r="R429" s="130">
        <v>0</v>
      </c>
      <c r="S429" s="135"/>
      <c r="T429" s="198"/>
      <c r="U429" s="199"/>
      <c r="V429" s="135"/>
      <c r="W429" s="137">
        <f>R429*8/100</f>
        <v>0</v>
      </c>
      <c r="X429" s="167"/>
      <c r="Y429" s="135"/>
      <c r="Z429" s="138">
        <v>0</v>
      </c>
      <c r="AA429" s="139"/>
      <c r="AB429" s="138">
        <v>0</v>
      </c>
      <c r="AC429" s="135"/>
      <c r="AD429" s="138">
        <f>SUM(Z429+AB429)</f>
        <v>0</v>
      </c>
      <c r="AE429" s="135"/>
      <c r="AF429" s="140">
        <f>W429-AD429</f>
        <v>0</v>
      </c>
      <c r="AG429" s="1"/>
    </row>
    <row r="430" spans="1:33" ht="15.75" customHeight="1">
      <c r="A430" s="1"/>
      <c r="B430" s="58"/>
      <c r="C430" s="58"/>
      <c r="D430" s="59"/>
      <c r="E430" s="59"/>
      <c r="F430" s="54"/>
      <c r="G430" s="55"/>
      <c r="H430" s="56"/>
      <c r="I430" s="56"/>
      <c r="J430" s="57"/>
      <c r="K430" s="94">
        <v>3</v>
      </c>
      <c r="L430" s="93">
        <v>5</v>
      </c>
      <c r="M430" s="86"/>
      <c r="N430" s="154"/>
      <c r="O430" s="64"/>
      <c r="P430" s="62" t="s">
        <v>22</v>
      </c>
      <c r="Q430" s="61"/>
      <c r="R430" s="128">
        <f>SUM(R431)</f>
        <v>9000</v>
      </c>
      <c r="S430" s="129"/>
      <c r="T430" s="173" t="s">
        <v>118</v>
      </c>
      <c r="U430" s="128">
        <f>SUM(U431)</f>
        <v>1700</v>
      </c>
      <c r="V430" s="129"/>
      <c r="W430" s="131">
        <f>SUM(W431)</f>
        <v>7300</v>
      </c>
      <c r="X430" s="166">
        <f>W430/R430</f>
        <v>0.8111111111111111</v>
      </c>
      <c r="Y430" s="129"/>
      <c r="Z430" s="133">
        <f>SUM(Z431)</f>
        <v>7154.92</v>
      </c>
      <c r="AA430" s="134"/>
      <c r="AB430" s="133">
        <f>SUM(AB431)</f>
        <v>0</v>
      </c>
      <c r="AC430" s="129"/>
      <c r="AD430" s="133">
        <f>SUM(AD431)</f>
        <v>7154.92</v>
      </c>
      <c r="AE430" s="129"/>
      <c r="AF430" s="124">
        <f>SUM(AF431)</f>
        <v>145.07999999999993</v>
      </c>
      <c r="AG430" s="1"/>
    </row>
    <row r="431" spans="1:33" s="23" customFormat="1" ht="15.75" customHeight="1">
      <c r="A431" s="1"/>
      <c r="B431" s="77"/>
      <c r="C431" s="78"/>
      <c r="D431" s="78"/>
      <c r="E431" s="77"/>
      <c r="F431" s="79"/>
      <c r="G431" s="80"/>
      <c r="H431" s="81"/>
      <c r="I431" s="81"/>
      <c r="J431" s="82"/>
      <c r="K431" s="115"/>
      <c r="L431" s="114"/>
      <c r="M431" s="87">
        <v>2</v>
      </c>
      <c r="N431" s="155" t="s">
        <v>7</v>
      </c>
      <c r="O431" s="64"/>
      <c r="P431" s="65" t="s">
        <v>48</v>
      </c>
      <c r="Q431" s="83"/>
      <c r="R431" s="130">
        <v>9000</v>
      </c>
      <c r="S431" s="135"/>
      <c r="T431" s="173" t="s">
        <v>118</v>
      </c>
      <c r="U431" s="130">
        <v>1700</v>
      </c>
      <c r="V431" s="135"/>
      <c r="W431" s="137">
        <f>9000-U431</f>
        <v>7300</v>
      </c>
      <c r="X431" s="167"/>
      <c r="Y431" s="135"/>
      <c r="Z431" s="138">
        <v>7154.92</v>
      </c>
      <c r="AA431" s="139"/>
      <c r="AB431" s="138">
        <v>0</v>
      </c>
      <c r="AC431" s="135"/>
      <c r="AD431" s="138">
        <f>SUM(Z431+AB431)</f>
        <v>7154.92</v>
      </c>
      <c r="AE431" s="135"/>
      <c r="AF431" s="140">
        <f>W431-AD431</f>
        <v>145.07999999999993</v>
      </c>
      <c r="AG431" s="1"/>
    </row>
    <row r="432" spans="1:33" ht="15.75" customHeight="1">
      <c r="A432" s="3"/>
      <c r="B432" s="58"/>
      <c r="C432" s="58"/>
      <c r="D432" s="59"/>
      <c r="E432" s="58"/>
      <c r="F432" s="54"/>
      <c r="G432" s="55"/>
      <c r="H432" s="56"/>
      <c r="I432" s="56"/>
      <c r="J432" s="57"/>
      <c r="K432" s="92">
        <v>3</v>
      </c>
      <c r="L432" s="88">
        <v>7</v>
      </c>
      <c r="M432" s="86"/>
      <c r="N432" s="154"/>
      <c r="O432" s="60"/>
      <c r="P432" s="62" t="s">
        <v>24</v>
      </c>
      <c r="Q432" s="61"/>
      <c r="R432" s="128">
        <f>SUM(R433:R435)</f>
        <v>11000</v>
      </c>
      <c r="S432" s="129"/>
      <c r="T432" s="184" t="s">
        <v>116</v>
      </c>
      <c r="U432" s="128">
        <f>SUM(U433:U435)</f>
        <v>2000</v>
      </c>
      <c r="V432" s="129"/>
      <c r="W432" s="131">
        <f>SUM(W433:W435)</f>
        <v>13000</v>
      </c>
      <c r="X432" s="166">
        <f>W432/R432</f>
        <v>1.1818181818181819</v>
      </c>
      <c r="Y432" s="129"/>
      <c r="Z432" s="133">
        <f>SUM(Z433:Z435)</f>
        <v>12998.259999999998</v>
      </c>
      <c r="AA432" s="134"/>
      <c r="AB432" s="133">
        <f>SUM(AB433:AB435)</f>
        <v>0</v>
      </c>
      <c r="AC432" s="129"/>
      <c r="AD432" s="133">
        <f>SUM(AD433:AD435)</f>
        <v>12998.259999999998</v>
      </c>
      <c r="AE432" s="129"/>
      <c r="AF432" s="124">
        <f>SUM(AF433:AF435)</f>
        <v>1.7400000000016007</v>
      </c>
      <c r="AG432" s="1"/>
    </row>
    <row r="433" spans="1:33" s="23" customFormat="1" ht="15.75" customHeight="1">
      <c r="A433" s="1"/>
      <c r="B433" s="77"/>
      <c r="C433" s="77"/>
      <c r="D433" s="78"/>
      <c r="E433" s="77"/>
      <c r="F433" s="79"/>
      <c r="G433" s="80"/>
      <c r="H433" s="81"/>
      <c r="I433" s="81"/>
      <c r="J433" s="82"/>
      <c r="K433" s="113"/>
      <c r="L433" s="87"/>
      <c r="M433" s="87">
        <v>1</v>
      </c>
      <c r="N433" s="171">
        <v>1</v>
      </c>
      <c r="O433" s="64"/>
      <c r="P433" s="65" t="s">
        <v>80</v>
      </c>
      <c r="Q433" s="83"/>
      <c r="R433" s="130">
        <v>0</v>
      </c>
      <c r="S433" s="135"/>
      <c r="T433" s="173"/>
      <c r="U433" s="130"/>
      <c r="V433" s="135"/>
      <c r="W433" s="137">
        <f>R433*8/100</f>
        <v>0</v>
      </c>
      <c r="X433" s="167"/>
      <c r="Y433" s="135"/>
      <c r="Z433" s="138">
        <v>3038.16</v>
      </c>
      <c r="AA433" s="139"/>
      <c r="AB433" s="138">
        <v>0</v>
      </c>
      <c r="AC433" s="135"/>
      <c r="AD433" s="138">
        <f>SUM(Z433+AB433)</f>
        <v>3038.16</v>
      </c>
      <c r="AE433" s="135"/>
      <c r="AF433" s="140">
        <f>W433-AD433</f>
        <v>-3038.16</v>
      </c>
      <c r="AG433" s="1"/>
    </row>
    <row r="434" spans="1:33" s="23" customFormat="1" ht="15.75" customHeight="1">
      <c r="A434" s="1"/>
      <c r="B434" s="77"/>
      <c r="C434" s="77"/>
      <c r="D434" s="78"/>
      <c r="E434" s="77"/>
      <c r="F434" s="79"/>
      <c r="G434" s="80"/>
      <c r="H434" s="81"/>
      <c r="I434" s="81"/>
      <c r="J434" s="82"/>
      <c r="K434" s="113"/>
      <c r="L434" s="87"/>
      <c r="M434" s="87">
        <v>1</v>
      </c>
      <c r="N434" s="171">
        <v>2</v>
      </c>
      <c r="O434" s="64"/>
      <c r="P434" s="65" t="s">
        <v>69</v>
      </c>
      <c r="Q434" s="83"/>
      <c r="R434" s="130">
        <v>0</v>
      </c>
      <c r="S434" s="135"/>
      <c r="T434" s="173"/>
      <c r="U434" s="128"/>
      <c r="V434" s="135"/>
      <c r="W434" s="137">
        <f>R434*8/100</f>
        <v>0</v>
      </c>
      <c r="X434" s="167"/>
      <c r="Y434" s="135"/>
      <c r="Z434" s="138">
        <v>8734.38</v>
      </c>
      <c r="AA434" s="139"/>
      <c r="AB434" s="138">
        <v>0</v>
      </c>
      <c r="AC434" s="135"/>
      <c r="AD434" s="138">
        <f>SUM(Z434+AB434)</f>
        <v>8734.38</v>
      </c>
      <c r="AE434" s="135"/>
      <c r="AF434" s="140">
        <f>W434-AD434</f>
        <v>-8734.38</v>
      </c>
      <c r="AG434" s="1"/>
    </row>
    <row r="435" spans="1:33" s="23" customFormat="1" ht="15.75" customHeight="1">
      <c r="A435" s="1"/>
      <c r="B435" s="77"/>
      <c r="C435" s="78"/>
      <c r="D435" s="78"/>
      <c r="E435" s="77"/>
      <c r="F435" s="79"/>
      <c r="G435" s="80"/>
      <c r="H435" s="81"/>
      <c r="I435" s="81"/>
      <c r="J435" s="82"/>
      <c r="K435" s="113"/>
      <c r="L435" s="87"/>
      <c r="M435" s="87">
        <v>3</v>
      </c>
      <c r="N435" s="155" t="s">
        <v>7</v>
      </c>
      <c r="O435" s="64"/>
      <c r="P435" s="65" t="s">
        <v>54</v>
      </c>
      <c r="Q435" s="83"/>
      <c r="R435" s="130">
        <v>11000</v>
      </c>
      <c r="S435" s="135"/>
      <c r="T435" s="173" t="s">
        <v>116</v>
      </c>
      <c r="U435" s="130">
        <v>2000</v>
      </c>
      <c r="V435" s="135"/>
      <c r="W435" s="137">
        <f>11000+U435</f>
        <v>13000</v>
      </c>
      <c r="X435" s="167"/>
      <c r="Y435" s="135"/>
      <c r="Z435" s="138">
        <v>1225.72</v>
      </c>
      <c r="AA435" s="139"/>
      <c r="AB435" s="138">
        <v>0</v>
      </c>
      <c r="AC435" s="135"/>
      <c r="AD435" s="138">
        <f>SUM(Z435+AB435)</f>
        <v>1225.72</v>
      </c>
      <c r="AE435" s="135"/>
      <c r="AF435" s="140">
        <f>W435-AD435</f>
        <v>11774.28</v>
      </c>
      <c r="AG435" s="1"/>
    </row>
    <row r="436" spans="1:33" ht="15.75" customHeight="1">
      <c r="A436" s="3"/>
      <c r="B436" s="58"/>
      <c r="C436" s="58"/>
      <c r="D436" s="59"/>
      <c r="E436" s="58"/>
      <c r="F436" s="54"/>
      <c r="G436" s="55"/>
      <c r="H436" s="56"/>
      <c r="I436" s="56"/>
      <c r="J436" s="57"/>
      <c r="K436" s="91">
        <v>3</v>
      </c>
      <c r="L436" s="88">
        <v>9</v>
      </c>
      <c r="M436" s="86"/>
      <c r="N436" s="157"/>
      <c r="O436" s="73"/>
      <c r="P436" s="62" t="s">
        <v>23</v>
      </c>
      <c r="Q436" s="61"/>
      <c r="R436" s="128">
        <f>SUM(R437:R438)</f>
        <v>95000</v>
      </c>
      <c r="S436" s="129"/>
      <c r="T436" s="184" t="s">
        <v>116</v>
      </c>
      <c r="U436" s="128">
        <f>SUM(U437:U438)</f>
        <v>150000</v>
      </c>
      <c r="V436" s="129"/>
      <c r="W436" s="131">
        <f>SUM(W437:W438)</f>
        <v>245000</v>
      </c>
      <c r="X436" s="166">
        <f>W436/R436</f>
        <v>2.5789473684210527</v>
      </c>
      <c r="Y436" s="129"/>
      <c r="Z436" s="133">
        <f>SUM(Z437:Z438)</f>
        <v>185315.34</v>
      </c>
      <c r="AA436" s="134"/>
      <c r="AB436" s="133">
        <f>SUM(AB437:AB438)</f>
        <v>0</v>
      </c>
      <c r="AC436" s="129"/>
      <c r="AD436" s="133">
        <f>SUM(AD437:AD438)</f>
        <v>185315.34</v>
      </c>
      <c r="AE436" s="129"/>
      <c r="AF436" s="124">
        <f>SUM(AF437:AF438)</f>
        <v>59684.66</v>
      </c>
      <c r="AG436" s="1"/>
    </row>
    <row r="437" spans="1:33" s="23" customFormat="1" ht="15.75" customHeight="1">
      <c r="A437" s="1"/>
      <c r="B437" s="77"/>
      <c r="C437" s="78"/>
      <c r="D437" s="78"/>
      <c r="E437" s="77"/>
      <c r="F437" s="79"/>
      <c r="G437" s="80"/>
      <c r="H437" s="81"/>
      <c r="I437" s="81"/>
      <c r="J437" s="82"/>
      <c r="K437" s="112"/>
      <c r="L437" s="87"/>
      <c r="M437" s="87">
        <v>1</v>
      </c>
      <c r="N437" s="155" t="s">
        <v>6</v>
      </c>
      <c r="O437" s="64"/>
      <c r="P437" s="65" t="s">
        <v>49</v>
      </c>
      <c r="Q437" s="83"/>
      <c r="R437" s="130">
        <v>65000</v>
      </c>
      <c r="S437" s="135"/>
      <c r="T437" s="182" t="s">
        <v>116</v>
      </c>
      <c r="U437" s="130">
        <v>150000</v>
      </c>
      <c r="V437" s="135"/>
      <c r="W437" s="137">
        <f>33200+15000+32400+U437</f>
        <v>230600</v>
      </c>
      <c r="X437" s="167"/>
      <c r="Y437" s="135"/>
      <c r="Z437" s="138">
        <v>112766.19</v>
      </c>
      <c r="AA437" s="139"/>
      <c r="AB437" s="138">
        <v>0</v>
      </c>
      <c r="AC437" s="135"/>
      <c r="AD437" s="138">
        <f>SUM(Z437+AB437)</f>
        <v>112766.19</v>
      </c>
      <c r="AE437" s="135"/>
      <c r="AF437" s="140">
        <f>W437-AD437</f>
        <v>117833.81</v>
      </c>
      <c r="AG437" s="1"/>
    </row>
    <row r="438" spans="1:33" s="23" customFormat="1" ht="15.75" customHeight="1">
      <c r="A438" s="1"/>
      <c r="B438" s="77"/>
      <c r="C438" s="78"/>
      <c r="D438" s="78"/>
      <c r="E438" s="77"/>
      <c r="F438" s="79"/>
      <c r="G438" s="80"/>
      <c r="H438" s="81"/>
      <c r="I438" s="81"/>
      <c r="J438" s="82"/>
      <c r="K438" s="112"/>
      <c r="L438" s="87"/>
      <c r="M438" s="87">
        <v>2</v>
      </c>
      <c r="N438" s="155" t="s">
        <v>6</v>
      </c>
      <c r="O438" s="64"/>
      <c r="P438" s="65" t="s">
        <v>50</v>
      </c>
      <c r="Q438" s="83"/>
      <c r="R438" s="130">
        <v>30000</v>
      </c>
      <c r="S438" s="135"/>
      <c r="T438" s="173"/>
      <c r="U438" s="128"/>
      <c r="V438" s="135"/>
      <c r="W438" s="137">
        <v>14400</v>
      </c>
      <c r="X438" s="167"/>
      <c r="Y438" s="135"/>
      <c r="Z438" s="138">
        <v>72549.15</v>
      </c>
      <c r="AA438" s="139"/>
      <c r="AB438" s="138">
        <v>0</v>
      </c>
      <c r="AC438" s="135"/>
      <c r="AD438" s="138">
        <f>SUM(Z438+AB438)</f>
        <v>72549.15</v>
      </c>
      <c r="AE438" s="135"/>
      <c r="AF438" s="140">
        <f>W438-AD438</f>
        <v>-58149.149999999994</v>
      </c>
      <c r="AG438" s="1"/>
    </row>
    <row r="439" spans="1:33" ht="15.75" customHeight="1">
      <c r="A439" s="1"/>
      <c r="B439" s="58"/>
      <c r="C439" s="58"/>
      <c r="D439" s="59"/>
      <c r="E439" s="58"/>
      <c r="F439" s="54"/>
      <c r="G439" s="55"/>
      <c r="H439" s="56"/>
      <c r="I439" s="56"/>
      <c r="J439" s="57"/>
      <c r="K439" s="91"/>
      <c r="L439" s="88"/>
      <c r="M439" s="86"/>
      <c r="N439" s="157"/>
      <c r="O439" s="60"/>
      <c r="P439" s="62"/>
      <c r="Q439" s="61"/>
      <c r="R439" s="128"/>
      <c r="S439" s="129"/>
      <c r="T439" s="172"/>
      <c r="U439" s="128"/>
      <c r="V439" s="129"/>
      <c r="W439" s="131"/>
      <c r="X439" s="166"/>
      <c r="Y439" s="129"/>
      <c r="Z439" s="133"/>
      <c r="AA439" s="134"/>
      <c r="AB439" s="133"/>
      <c r="AC439" s="129"/>
      <c r="AD439" s="133"/>
      <c r="AE439" s="129"/>
      <c r="AF439" s="124"/>
      <c r="AG439" s="1"/>
    </row>
    <row r="440" spans="1:33" s="21" customFormat="1" ht="15.75" customHeight="1">
      <c r="A440" s="20"/>
      <c r="B440" s="95">
        <v>38</v>
      </c>
      <c r="C440" s="51">
        <v>4</v>
      </c>
      <c r="D440" s="52">
        <v>53</v>
      </c>
      <c r="E440" s="52">
        <v>57</v>
      </c>
      <c r="F440" s="66">
        <v>9</v>
      </c>
      <c r="G440" s="67">
        <v>4</v>
      </c>
      <c r="H440" s="68">
        <v>1</v>
      </c>
      <c r="I440" s="68"/>
      <c r="J440" s="69">
        <v>2</v>
      </c>
      <c r="K440" s="89"/>
      <c r="L440" s="90"/>
      <c r="M440" s="85"/>
      <c r="N440" s="158"/>
      <c r="O440" s="74"/>
      <c r="P440" s="53" t="s">
        <v>37</v>
      </c>
      <c r="Q440" s="75"/>
      <c r="R440" s="124"/>
      <c r="S440" s="125"/>
      <c r="T440" s="179"/>
      <c r="U440" s="124"/>
      <c r="V440" s="125"/>
      <c r="W440" s="124"/>
      <c r="X440" s="168"/>
      <c r="Y440" s="125"/>
      <c r="Z440" s="124"/>
      <c r="AA440" s="125"/>
      <c r="AB440" s="124"/>
      <c r="AC440" s="125"/>
      <c r="AD440" s="133"/>
      <c r="AE440" s="125"/>
      <c r="AF440" s="124"/>
      <c r="AG440" s="20"/>
    </row>
    <row r="441" spans="1:33" ht="15.75" customHeight="1">
      <c r="A441" s="1"/>
      <c r="B441" s="58"/>
      <c r="C441" s="58"/>
      <c r="D441" s="59"/>
      <c r="E441" s="59"/>
      <c r="F441" s="54"/>
      <c r="G441" s="55"/>
      <c r="H441" s="56"/>
      <c r="I441" s="56"/>
      <c r="J441" s="57"/>
      <c r="K441" s="91">
        <v>3</v>
      </c>
      <c r="L441" s="88">
        <v>2</v>
      </c>
      <c r="M441" s="86"/>
      <c r="N441" s="154"/>
      <c r="O441" s="60"/>
      <c r="P441" s="76" t="s">
        <v>20</v>
      </c>
      <c r="Q441" s="61"/>
      <c r="R441" s="128">
        <f>SUM(R442:R446)</f>
        <v>77000</v>
      </c>
      <c r="S441" s="129"/>
      <c r="T441" s="184" t="s">
        <v>118</v>
      </c>
      <c r="U441" s="128">
        <f>SUM(U442:U446)</f>
        <v>8000</v>
      </c>
      <c r="V441" s="129"/>
      <c r="W441" s="131">
        <f>SUM(W442:W446)</f>
        <v>69000</v>
      </c>
      <c r="X441" s="166">
        <f>W441/R441</f>
        <v>0.8961038961038961</v>
      </c>
      <c r="Y441" s="129"/>
      <c r="Z441" s="133">
        <f>SUM(Z442:Z446)</f>
        <v>68538.72</v>
      </c>
      <c r="AA441" s="133"/>
      <c r="AB441" s="133">
        <f>SUM(AB442:AB446)</f>
        <v>0</v>
      </c>
      <c r="AC441" s="133"/>
      <c r="AD441" s="133">
        <f>SUM(AD442:AD446)</f>
        <v>68538.72</v>
      </c>
      <c r="AE441" s="133"/>
      <c r="AF441" s="124">
        <f>SUM(AF442:AF446)</f>
        <v>461.2800000000004</v>
      </c>
      <c r="AG441" s="1"/>
    </row>
    <row r="442" spans="1:33" s="23" customFormat="1" ht="15.75" customHeight="1">
      <c r="A442" s="1"/>
      <c r="B442" s="77"/>
      <c r="C442" s="78"/>
      <c r="D442" s="78"/>
      <c r="E442" s="77"/>
      <c r="F442" s="79"/>
      <c r="G442" s="80"/>
      <c r="H442" s="81"/>
      <c r="I442" s="81"/>
      <c r="J442" s="82"/>
      <c r="K442" s="112"/>
      <c r="L442" s="87"/>
      <c r="M442" s="87">
        <v>1</v>
      </c>
      <c r="N442" s="155" t="s">
        <v>6</v>
      </c>
      <c r="O442" s="64"/>
      <c r="P442" s="63" t="s">
        <v>45</v>
      </c>
      <c r="Q442" s="83"/>
      <c r="R442" s="130">
        <v>58000</v>
      </c>
      <c r="S442" s="135"/>
      <c r="T442" s="182" t="s">
        <v>118</v>
      </c>
      <c r="U442" s="130">
        <v>8000</v>
      </c>
      <c r="V442" s="135"/>
      <c r="W442" s="137">
        <f>33500-U442+24500</f>
        <v>50000</v>
      </c>
      <c r="X442" s="167"/>
      <c r="Y442" s="135"/>
      <c r="Z442" s="138">
        <v>45082.39</v>
      </c>
      <c r="AA442" s="139"/>
      <c r="AB442" s="138">
        <v>0</v>
      </c>
      <c r="AC442" s="135"/>
      <c r="AD442" s="138">
        <f>SUM(Z442+AB442)</f>
        <v>45082.39</v>
      </c>
      <c r="AE442" s="135"/>
      <c r="AF442" s="140">
        <f>W442-AD442</f>
        <v>4917.610000000001</v>
      </c>
      <c r="AG442" s="1"/>
    </row>
    <row r="443" spans="1:33" s="23" customFormat="1" ht="15.75" customHeight="1">
      <c r="A443" s="1"/>
      <c r="B443" s="77"/>
      <c r="C443" s="78"/>
      <c r="D443" s="78"/>
      <c r="E443" s="77"/>
      <c r="F443" s="79"/>
      <c r="G443" s="80"/>
      <c r="H443" s="81"/>
      <c r="I443" s="81"/>
      <c r="J443" s="82"/>
      <c r="K443" s="112"/>
      <c r="L443" s="87"/>
      <c r="M443" s="87">
        <v>1</v>
      </c>
      <c r="N443" s="155">
        <v>5</v>
      </c>
      <c r="O443" s="64"/>
      <c r="P443" s="63" t="s">
        <v>71</v>
      </c>
      <c r="Q443" s="83"/>
      <c r="R443" s="130">
        <v>0</v>
      </c>
      <c r="S443" s="135"/>
      <c r="T443" s="173"/>
      <c r="U443" s="128"/>
      <c r="V443" s="135"/>
      <c r="W443" s="137">
        <f>R443*8/100</f>
        <v>0</v>
      </c>
      <c r="X443" s="167"/>
      <c r="Y443" s="135"/>
      <c r="Z443" s="138">
        <v>4817.94</v>
      </c>
      <c r="AA443" s="139"/>
      <c r="AB443" s="138">
        <v>0</v>
      </c>
      <c r="AC443" s="135"/>
      <c r="AD443" s="138">
        <f>SUM(Z443+AB443)</f>
        <v>4817.94</v>
      </c>
      <c r="AE443" s="135"/>
      <c r="AF443" s="140">
        <f>W443-AD443</f>
        <v>-4817.94</v>
      </c>
      <c r="AG443" s="1"/>
    </row>
    <row r="444" spans="1:33" s="23" customFormat="1" ht="15.75" customHeight="1">
      <c r="A444" s="1"/>
      <c r="B444" s="77"/>
      <c r="C444" s="78"/>
      <c r="D444" s="78"/>
      <c r="E444" s="77"/>
      <c r="F444" s="79"/>
      <c r="G444" s="80"/>
      <c r="H444" s="81"/>
      <c r="I444" s="81"/>
      <c r="J444" s="82"/>
      <c r="K444" s="112"/>
      <c r="L444" s="87"/>
      <c r="M444" s="87">
        <v>2</v>
      </c>
      <c r="N444" s="155" t="s">
        <v>7</v>
      </c>
      <c r="O444" s="64"/>
      <c r="P444" s="63" t="s">
        <v>46</v>
      </c>
      <c r="Q444" s="83"/>
      <c r="R444" s="130">
        <v>17000</v>
      </c>
      <c r="S444" s="135"/>
      <c r="T444" s="173"/>
      <c r="U444" s="128"/>
      <c r="V444" s="135"/>
      <c r="W444" s="137">
        <v>17000</v>
      </c>
      <c r="X444" s="167"/>
      <c r="Y444" s="135"/>
      <c r="Z444" s="138">
        <v>16997.11</v>
      </c>
      <c r="AA444" s="139"/>
      <c r="AB444" s="138">
        <v>0</v>
      </c>
      <c r="AC444" s="135"/>
      <c r="AD444" s="138">
        <f>SUM(Z444+AB444)</f>
        <v>16997.11</v>
      </c>
      <c r="AE444" s="135"/>
      <c r="AF444" s="140">
        <f>W444-AD444</f>
        <v>2.889999999999418</v>
      </c>
      <c r="AG444" s="1"/>
    </row>
    <row r="445" spans="1:33" s="23" customFormat="1" ht="15.75" customHeight="1">
      <c r="A445" s="1"/>
      <c r="B445" s="77"/>
      <c r="C445" s="78"/>
      <c r="D445" s="78"/>
      <c r="E445" s="77"/>
      <c r="F445" s="79"/>
      <c r="G445" s="80"/>
      <c r="H445" s="81"/>
      <c r="I445" s="81"/>
      <c r="J445" s="82"/>
      <c r="K445" s="112"/>
      <c r="L445" s="87"/>
      <c r="M445" s="87">
        <v>5</v>
      </c>
      <c r="N445" s="155" t="s">
        <v>6</v>
      </c>
      <c r="O445" s="64"/>
      <c r="P445" s="63" t="s">
        <v>55</v>
      </c>
      <c r="Q445" s="83"/>
      <c r="R445" s="130">
        <v>2000</v>
      </c>
      <c r="S445" s="135"/>
      <c r="T445" s="173"/>
      <c r="U445" s="128"/>
      <c r="V445" s="135"/>
      <c r="W445" s="137">
        <v>2000</v>
      </c>
      <c r="X445" s="167"/>
      <c r="Y445" s="135"/>
      <c r="Z445" s="138">
        <v>1641.28</v>
      </c>
      <c r="AA445" s="139"/>
      <c r="AB445" s="138">
        <v>0</v>
      </c>
      <c r="AC445" s="135"/>
      <c r="AD445" s="138">
        <f>SUM(Z445+AB445)</f>
        <v>1641.28</v>
      </c>
      <c r="AE445" s="135"/>
      <c r="AF445" s="140">
        <f>W445-AD445</f>
        <v>358.72</v>
      </c>
      <c r="AG445" s="1"/>
    </row>
    <row r="446" spans="1:33" s="23" customFormat="1" ht="15.75" customHeight="1">
      <c r="A446" s="1"/>
      <c r="B446" s="77"/>
      <c r="C446" s="78"/>
      <c r="D446" s="78"/>
      <c r="E446" s="77"/>
      <c r="F446" s="79"/>
      <c r="G446" s="80"/>
      <c r="H446" s="81"/>
      <c r="I446" s="81"/>
      <c r="J446" s="82"/>
      <c r="K446" s="112"/>
      <c r="L446" s="87"/>
      <c r="M446" s="87">
        <v>6</v>
      </c>
      <c r="N446" s="155" t="s">
        <v>6</v>
      </c>
      <c r="O446" s="64"/>
      <c r="P446" s="63" t="s">
        <v>57</v>
      </c>
      <c r="Q446" s="83"/>
      <c r="R446" s="130">
        <v>0</v>
      </c>
      <c r="S446" s="135"/>
      <c r="T446" s="173"/>
      <c r="U446" s="128"/>
      <c r="V446" s="135"/>
      <c r="W446" s="137">
        <f>R446*8/100</f>
        <v>0</v>
      </c>
      <c r="X446" s="167"/>
      <c r="Y446" s="135"/>
      <c r="Z446" s="138">
        <v>0</v>
      </c>
      <c r="AA446" s="139"/>
      <c r="AB446" s="138">
        <v>0</v>
      </c>
      <c r="AC446" s="135"/>
      <c r="AD446" s="138">
        <f>SUM(Z446+AB446)</f>
        <v>0</v>
      </c>
      <c r="AE446" s="135"/>
      <c r="AF446" s="140">
        <f>W446-AD446</f>
        <v>0</v>
      </c>
      <c r="AG446" s="1"/>
    </row>
    <row r="447" spans="1:33" ht="15.75" customHeight="1">
      <c r="A447" s="3"/>
      <c r="B447" s="58"/>
      <c r="C447" s="58"/>
      <c r="D447" s="59"/>
      <c r="E447" s="58"/>
      <c r="F447" s="54"/>
      <c r="G447" s="55"/>
      <c r="H447" s="56"/>
      <c r="I447" s="56"/>
      <c r="J447" s="57"/>
      <c r="K447" s="92" t="s">
        <v>18</v>
      </c>
      <c r="L447" s="88">
        <v>3</v>
      </c>
      <c r="M447" s="86"/>
      <c r="N447" s="154"/>
      <c r="O447" s="60"/>
      <c r="P447" s="62" t="s">
        <v>21</v>
      </c>
      <c r="Q447" s="61"/>
      <c r="R447" s="128">
        <f>SUM(R448:R450)</f>
        <v>28000</v>
      </c>
      <c r="S447" s="129"/>
      <c r="T447" s="172" t="s">
        <v>116</v>
      </c>
      <c r="U447" s="128">
        <f>SUM(U448:U450)</f>
        <v>1500</v>
      </c>
      <c r="V447" s="129"/>
      <c r="W447" s="131">
        <f>SUM(W448:W450)</f>
        <v>29500</v>
      </c>
      <c r="X447" s="166">
        <f>W447/R447</f>
        <v>1.0535714285714286</v>
      </c>
      <c r="Y447" s="129"/>
      <c r="Z447" s="133">
        <f>SUM(Z448:Z450)</f>
        <v>29418</v>
      </c>
      <c r="AA447" s="134"/>
      <c r="AB447" s="133">
        <f>SUM(AB448:AB450)</f>
        <v>0</v>
      </c>
      <c r="AC447" s="129"/>
      <c r="AD447" s="133">
        <f>SUM(AD448:AD450)</f>
        <v>29418</v>
      </c>
      <c r="AE447" s="129"/>
      <c r="AF447" s="124">
        <f>SUM(AF448:AF450)</f>
        <v>82</v>
      </c>
      <c r="AG447" s="1"/>
    </row>
    <row r="448" spans="1:33" s="23" customFormat="1" ht="15.75" customHeight="1">
      <c r="A448" s="1"/>
      <c r="B448" s="77"/>
      <c r="C448" s="78"/>
      <c r="D448" s="78"/>
      <c r="E448" s="77"/>
      <c r="F448" s="79"/>
      <c r="G448" s="80"/>
      <c r="H448" s="81"/>
      <c r="I448" s="81"/>
      <c r="J448" s="82"/>
      <c r="K448" s="113"/>
      <c r="L448" s="114"/>
      <c r="M448" s="87">
        <v>1</v>
      </c>
      <c r="N448" s="155" t="s">
        <v>6</v>
      </c>
      <c r="O448" s="64"/>
      <c r="P448" s="65" t="s">
        <v>51</v>
      </c>
      <c r="Q448" s="83"/>
      <c r="R448" s="130">
        <v>15000</v>
      </c>
      <c r="S448" s="135"/>
      <c r="T448" s="173" t="s">
        <v>116</v>
      </c>
      <c r="U448" s="130">
        <v>1500</v>
      </c>
      <c r="V448" s="135"/>
      <c r="W448" s="137">
        <v>16500</v>
      </c>
      <c r="X448" s="167"/>
      <c r="Y448" s="135"/>
      <c r="Z448" s="138">
        <v>20318</v>
      </c>
      <c r="AA448" s="139"/>
      <c r="AB448" s="138">
        <v>0</v>
      </c>
      <c r="AC448" s="135"/>
      <c r="AD448" s="138">
        <f>SUM(Z448+AB448)</f>
        <v>20318</v>
      </c>
      <c r="AE448" s="135"/>
      <c r="AF448" s="140">
        <f>W448-AD448</f>
        <v>-3818</v>
      </c>
      <c r="AG448" s="1"/>
    </row>
    <row r="449" spans="1:33" s="23" customFormat="1" ht="15.75" customHeight="1">
      <c r="A449" s="1"/>
      <c r="B449" s="77"/>
      <c r="C449" s="78"/>
      <c r="D449" s="78"/>
      <c r="E449" s="77"/>
      <c r="F449" s="79"/>
      <c r="G449" s="80"/>
      <c r="H449" s="81"/>
      <c r="I449" s="81"/>
      <c r="J449" s="82"/>
      <c r="K449" s="113"/>
      <c r="L449" s="114"/>
      <c r="M449" s="87">
        <v>2</v>
      </c>
      <c r="N449" s="155" t="s">
        <v>6</v>
      </c>
      <c r="O449" s="64"/>
      <c r="P449" s="65" t="s">
        <v>47</v>
      </c>
      <c r="Q449" s="83"/>
      <c r="R449" s="130">
        <v>4000</v>
      </c>
      <c r="S449" s="135"/>
      <c r="T449" s="173"/>
      <c r="U449" s="128"/>
      <c r="V449" s="135"/>
      <c r="W449" s="137">
        <v>4000</v>
      </c>
      <c r="X449" s="167"/>
      <c r="Y449" s="135"/>
      <c r="Z449" s="138">
        <v>0</v>
      </c>
      <c r="AA449" s="139"/>
      <c r="AB449" s="138">
        <v>0</v>
      </c>
      <c r="AC449" s="135"/>
      <c r="AD449" s="138">
        <f>SUM(Z449+AB449)</f>
        <v>0</v>
      </c>
      <c r="AE449" s="135"/>
      <c r="AF449" s="140">
        <f>W449-AD449</f>
        <v>4000</v>
      </c>
      <c r="AG449" s="1"/>
    </row>
    <row r="450" spans="1:33" s="23" customFormat="1" ht="15.75" customHeight="1">
      <c r="A450" s="1"/>
      <c r="B450" s="77"/>
      <c r="C450" s="78"/>
      <c r="D450" s="78"/>
      <c r="E450" s="77"/>
      <c r="F450" s="79"/>
      <c r="G450" s="80"/>
      <c r="H450" s="81"/>
      <c r="I450" s="81"/>
      <c r="J450" s="82"/>
      <c r="K450" s="113"/>
      <c r="L450" s="114"/>
      <c r="M450" s="87">
        <v>3</v>
      </c>
      <c r="N450" s="155" t="s">
        <v>6</v>
      </c>
      <c r="O450" s="64"/>
      <c r="P450" s="65" t="s">
        <v>52</v>
      </c>
      <c r="Q450" s="83"/>
      <c r="R450" s="130">
        <v>9000</v>
      </c>
      <c r="S450" s="135"/>
      <c r="T450" s="173"/>
      <c r="U450" s="128"/>
      <c r="V450" s="135"/>
      <c r="W450" s="137">
        <v>9000</v>
      </c>
      <c r="X450" s="167"/>
      <c r="Y450" s="135"/>
      <c r="Z450" s="138">
        <v>9100</v>
      </c>
      <c r="AA450" s="139"/>
      <c r="AB450" s="138">
        <v>0</v>
      </c>
      <c r="AC450" s="135"/>
      <c r="AD450" s="138">
        <f>SUM(Z450+AB450)</f>
        <v>9100</v>
      </c>
      <c r="AE450" s="135"/>
      <c r="AF450" s="140">
        <f>W450-AD450</f>
        <v>-100</v>
      </c>
      <c r="AG450" s="1"/>
    </row>
    <row r="451" spans="1:33" ht="15.75" customHeight="1">
      <c r="A451" s="1"/>
      <c r="B451" s="58"/>
      <c r="C451" s="58"/>
      <c r="D451" s="59"/>
      <c r="E451" s="59"/>
      <c r="F451" s="54"/>
      <c r="G451" s="55"/>
      <c r="H451" s="56"/>
      <c r="I451" s="56"/>
      <c r="J451" s="57"/>
      <c r="K451" s="94">
        <v>3</v>
      </c>
      <c r="L451" s="93">
        <v>5</v>
      </c>
      <c r="M451" s="86"/>
      <c r="N451" s="154"/>
      <c r="O451" s="64"/>
      <c r="P451" s="62" t="s">
        <v>22</v>
      </c>
      <c r="Q451" s="61"/>
      <c r="R451" s="128">
        <f>SUM(R452)</f>
        <v>22000</v>
      </c>
      <c r="S451" s="129"/>
      <c r="T451" s="172"/>
      <c r="U451" s="128">
        <f>SUM(U452)</f>
        <v>1500</v>
      </c>
      <c r="V451" s="129"/>
      <c r="W451" s="131">
        <f>SUM(W452)</f>
        <v>20500</v>
      </c>
      <c r="X451" s="166">
        <f>W451/R451</f>
        <v>0.9318181818181818</v>
      </c>
      <c r="Y451" s="129"/>
      <c r="Z451" s="133">
        <f>SUM(Z452)</f>
        <v>14794.72</v>
      </c>
      <c r="AA451" s="134"/>
      <c r="AB451" s="133">
        <f>SUM(AB452)</f>
        <v>0</v>
      </c>
      <c r="AC451" s="129"/>
      <c r="AD451" s="133">
        <f>SUM(AD452)</f>
        <v>14794.72</v>
      </c>
      <c r="AE451" s="129"/>
      <c r="AF451" s="124">
        <f>SUM(AF452)</f>
        <v>5705.280000000001</v>
      </c>
      <c r="AG451" s="1"/>
    </row>
    <row r="452" spans="1:33" s="23" customFormat="1" ht="15.75" customHeight="1">
      <c r="A452" s="1"/>
      <c r="B452" s="77"/>
      <c r="C452" s="78"/>
      <c r="D452" s="78"/>
      <c r="E452" s="77"/>
      <c r="F452" s="79"/>
      <c r="G452" s="80"/>
      <c r="H452" s="81"/>
      <c r="I452" s="81"/>
      <c r="J452" s="82"/>
      <c r="K452" s="115"/>
      <c r="L452" s="114"/>
      <c r="M452" s="87">
        <v>2</v>
      </c>
      <c r="N452" s="155" t="s">
        <v>7</v>
      </c>
      <c r="O452" s="64"/>
      <c r="P452" s="65" t="s">
        <v>48</v>
      </c>
      <c r="Q452" s="83"/>
      <c r="R452" s="130">
        <v>22000</v>
      </c>
      <c r="S452" s="135"/>
      <c r="T452" s="173" t="s">
        <v>118</v>
      </c>
      <c r="U452" s="130">
        <v>1500</v>
      </c>
      <c r="V452" s="135"/>
      <c r="W452" s="137">
        <f>22000-U452</f>
        <v>20500</v>
      </c>
      <c r="X452" s="167"/>
      <c r="Y452" s="135"/>
      <c r="Z452" s="138">
        <v>14794.72</v>
      </c>
      <c r="AA452" s="139"/>
      <c r="AB452" s="138">
        <v>0</v>
      </c>
      <c r="AC452" s="135"/>
      <c r="AD452" s="138">
        <f>SUM(Z452+AB452)</f>
        <v>14794.72</v>
      </c>
      <c r="AE452" s="135"/>
      <c r="AF452" s="140">
        <f>W452-AD452</f>
        <v>5705.280000000001</v>
      </c>
      <c r="AG452" s="1"/>
    </row>
    <row r="453" spans="1:33" ht="15.75" customHeight="1">
      <c r="A453" s="3"/>
      <c r="B453" s="58"/>
      <c r="C453" s="58"/>
      <c r="D453" s="59"/>
      <c r="E453" s="58"/>
      <c r="F453" s="54"/>
      <c r="G453" s="55"/>
      <c r="H453" s="56"/>
      <c r="I453" s="56"/>
      <c r="J453" s="57"/>
      <c r="K453" s="92">
        <v>3</v>
      </c>
      <c r="L453" s="88">
        <v>7</v>
      </c>
      <c r="M453" s="86"/>
      <c r="N453" s="154"/>
      <c r="O453" s="60"/>
      <c r="P453" s="62" t="s">
        <v>24</v>
      </c>
      <c r="Q453" s="61"/>
      <c r="R453" s="128">
        <f>SUM(R454)</f>
        <v>1000</v>
      </c>
      <c r="S453" s="129"/>
      <c r="T453" s="184" t="s">
        <v>116</v>
      </c>
      <c r="U453" s="128">
        <f>SUM(U454)</f>
        <v>8000</v>
      </c>
      <c r="V453" s="129"/>
      <c r="W453" s="131">
        <f>SUM(W454)</f>
        <v>9000</v>
      </c>
      <c r="X453" s="166">
        <f>W453/R453</f>
        <v>9</v>
      </c>
      <c r="Y453" s="129"/>
      <c r="Z453" s="133">
        <f>SUM(Z454)</f>
        <v>8973.9</v>
      </c>
      <c r="AA453" s="134"/>
      <c r="AB453" s="133">
        <f>SUM(AB454)</f>
        <v>0</v>
      </c>
      <c r="AC453" s="129"/>
      <c r="AD453" s="133">
        <f>SUM(AD454)</f>
        <v>8973.9</v>
      </c>
      <c r="AE453" s="129"/>
      <c r="AF453" s="124">
        <f>SUM(AF454)</f>
        <v>26.100000000000364</v>
      </c>
      <c r="AG453" s="1"/>
    </row>
    <row r="454" spans="1:33" s="23" customFormat="1" ht="15.75" customHeight="1">
      <c r="A454" s="1"/>
      <c r="B454" s="77"/>
      <c r="C454" s="78"/>
      <c r="D454" s="78"/>
      <c r="E454" s="77"/>
      <c r="F454" s="79"/>
      <c r="G454" s="80"/>
      <c r="H454" s="81"/>
      <c r="I454" s="81"/>
      <c r="J454" s="82"/>
      <c r="K454" s="113"/>
      <c r="L454" s="87"/>
      <c r="M454" s="87">
        <v>3</v>
      </c>
      <c r="N454" s="155" t="s">
        <v>7</v>
      </c>
      <c r="O454" s="64"/>
      <c r="P454" s="65" t="s">
        <v>54</v>
      </c>
      <c r="Q454" s="83"/>
      <c r="R454" s="130">
        <v>1000</v>
      </c>
      <c r="S454" s="135"/>
      <c r="T454" s="182" t="s">
        <v>116</v>
      </c>
      <c r="U454" s="130">
        <v>8000</v>
      </c>
      <c r="V454" s="135"/>
      <c r="W454" s="137">
        <f>1000+U454</f>
        <v>9000</v>
      </c>
      <c r="X454" s="167"/>
      <c r="Y454" s="135"/>
      <c r="Z454" s="138">
        <v>8973.9</v>
      </c>
      <c r="AA454" s="139"/>
      <c r="AB454" s="138">
        <v>0</v>
      </c>
      <c r="AC454" s="135"/>
      <c r="AD454" s="138">
        <f>SUM(Z454+AB454)</f>
        <v>8973.9</v>
      </c>
      <c r="AE454" s="135"/>
      <c r="AF454" s="140">
        <f>W454-AD454</f>
        <v>26.100000000000364</v>
      </c>
      <c r="AG454" s="1"/>
    </row>
    <row r="455" spans="1:33" ht="15.75" customHeight="1">
      <c r="A455" s="3"/>
      <c r="B455" s="58"/>
      <c r="C455" s="58"/>
      <c r="D455" s="59"/>
      <c r="E455" s="58"/>
      <c r="F455" s="54"/>
      <c r="G455" s="55"/>
      <c r="H455" s="56"/>
      <c r="I455" s="56"/>
      <c r="J455" s="57"/>
      <c r="K455" s="91">
        <v>3</v>
      </c>
      <c r="L455" s="88">
        <v>9</v>
      </c>
      <c r="M455" s="86"/>
      <c r="N455" s="157"/>
      <c r="O455" s="73"/>
      <c r="P455" s="62" t="s">
        <v>23</v>
      </c>
      <c r="Q455" s="61"/>
      <c r="R455" s="128">
        <f>SUM(R456:R457)</f>
        <v>650000</v>
      </c>
      <c r="S455" s="129"/>
      <c r="T455" s="172"/>
      <c r="U455" s="128"/>
      <c r="V455" s="129"/>
      <c r="W455" s="131">
        <f>SUM(W456:W457)</f>
        <v>650000</v>
      </c>
      <c r="X455" s="166">
        <f>W455/R455</f>
        <v>1</v>
      </c>
      <c r="Y455" s="129"/>
      <c r="Z455" s="133">
        <f>SUM(Z456:Z457)</f>
        <v>450106.49</v>
      </c>
      <c r="AA455" s="134"/>
      <c r="AB455" s="133">
        <f>SUM(AB456:AB457)</f>
        <v>0</v>
      </c>
      <c r="AC455" s="129"/>
      <c r="AD455" s="133">
        <f>SUM(AD456:AD457)</f>
        <v>450106.49</v>
      </c>
      <c r="AE455" s="129"/>
      <c r="AF455" s="124">
        <f>SUM(AF456:AF457)</f>
        <v>199893.51</v>
      </c>
      <c r="AG455" s="1"/>
    </row>
    <row r="456" spans="1:33" s="23" customFormat="1" ht="15.75" customHeight="1">
      <c r="A456" s="1"/>
      <c r="B456" s="77"/>
      <c r="C456" s="78"/>
      <c r="D456" s="78"/>
      <c r="E456" s="77"/>
      <c r="F456" s="79"/>
      <c r="G456" s="80"/>
      <c r="H456" s="81"/>
      <c r="I456" s="81"/>
      <c r="J456" s="82"/>
      <c r="K456" s="112"/>
      <c r="L456" s="87"/>
      <c r="M456" s="87">
        <v>1</v>
      </c>
      <c r="N456" s="155" t="s">
        <v>6</v>
      </c>
      <c r="O456" s="64"/>
      <c r="P456" s="65" t="s">
        <v>49</v>
      </c>
      <c r="Q456" s="83"/>
      <c r="R456" s="130">
        <v>455000</v>
      </c>
      <c r="S456" s="135"/>
      <c r="T456" s="173"/>
      <c r="U456" s="128"/>
      <c r="V456" s="135"/>
      <c r="W456" s="137">
        <v>455000</v>
      </c>
      <c r="X456" s="167"/>
      <c r="Y456" s="135"/>
      <c r="Z456" s="138">
        <v>213273.77</v>
      </c>
      <c r="AA456" s="139"/>
      <c r="AB456" s="138">
        <v>0</v>
      </c>
      <c r="AC456" s="135"/>
      <c r="AD456" s="138">
        <f>SUM(Z456+AB456)</f>
        <v>213273.77</v>
      </c>
      <c r="AE456" s="135"/>
      <c r="AF456" s="140">
        <f>W456-AD456</f>
        <v>241726.23</v>
      </c>
      <c r="AG456" s="1"/>
    </row>
    <row r="457" spans="1:33" s="23" customFormat="1" ht="15.75" customHeight="1">
      <c r="A457" s="1"/>
      <c r="B457" s="77"/>
      <c r="C457" s="78"/>
      <c r="D457" s="78"/>
      <c r="E457" s="77"/>
      <c r="F457" s="79"/>
      <c r="G457" s="80"/>
      <c r="H457" s="81"/>
      <c r="I457" s="81"/>
      <c r="J457" s="82"/>
      <c r="K457" s="112"/>
      <c r="L457" s="87"/>
      <c r="M457" s="87">
        <v>2</v>
      </c>
      <c r="N457" s="155" t="s">
        <v>6</v>
      </c>
      <c r="O457" s="64"/>
      <c r="P457" s="65" t="s">
        <v>50</v>
      </c>
      <c r="Q457" s="83"/>
      <c r="R457" s="130">
        <v>195000</v>
      </c>
      <c r="S457" s="135"/>
      <c r="T457" s="173"/>
      <c r="U457" s="128"/>
      <c r="V457" s="135"/>
      <c r="W457" s="137">
        <v>195000</v>
      </c>
      <c r="X457" s="167"/>
      <c r="Y457" s="135"/>
      <c r="Z457" s="138">
        <v>236832.72</v>
      </c>
      <c r="AA457" s="139"/>
      <c r="AB457" s="138">
        <v>0</v>
      </c>
      <c r="AC457" s="135"/>
      <c r="AD457" s="138">
        <f>SUM(Z457+AB457)</f>
        <v>236832.72</v>
      </c>
      <c r="AE457" s="135"/>
      <c r="AF457" s="140">
        <f>W457-AD457</f>
        <v>-41832.72</v>
      </c>
      <c r="AG457" s="1"/>
    </row>
    <row r="458" spans="1:33" ht="15.75" customHeight="1">
      <c r="A458" s="1"/>
      <c r="B458" s="58"/>
      <c r="C458" s="58"/>
      <c r="D458" s="59"/>
      <c r="E458" s="59"/>
      <c r="F458" s="54"/>
      <c r="G458" s="55"/>
      <c r="H458" s="56"/>
      <c r="I458" s="56"/>
      <c r="J458" s="57"/>
      <c r="K458" s="91"/>
      <c r="L458" s="88"/>
      <c r="M458" s="86"/>
      <c r="N458" s="157"/>
      <c r="O458" s="60"/>
      <c r="P458" s="62"/>
      <c r="Q458" s="61"/>
      <c r="R458" s="128"/>
      <c r="S458" s="129"/>
      <c r="T458" s="172"/>
      <c r="U458" s="128"/>
      <c r="V458" s="129"/>
      <c r="W458" s="131"/>
      <c r="X458" s="166"/>
      <c r="Y458" s="129"/>
      <c r="Z458" s="133"/>
      <c r="AA458" s="134"/>
      <c r="AB458" s="133"/>
      <c r="AC458" s="129"/>
      <c r="AD458" s="133"/>
      <c r="AE458" s="129"/>
      <c r="AF458" s="124"/>
      <c r="AG458" s="1"/>
    </row>
    <row r="459" spans="1:33" s="21" customFormat="1" ht="15.75" customHeight="1">
      <c r="A459" s="20"/>
      <c r="B459" s="95">
        <v>38</v>
      </c>
      <c r="C459" s="51">
        <v>4</v>
      </c>
      <c r="D459" s="52">
        <v>54</v>
      </c>
      <c r="E459" s="52">
        <v>50</v>
      </c>
      <c r="F459" s="66">
        <v>9</v>
      </c>
      <c r="G459" s="67">
        <v>4</v>
      </c>
      <c r="H459" s="68">
        <v>1</v>
      </c>
      <c r="I459" s="68"/>
      <c r="J459" s="69">
        <v>2</v>
      </c>
      <c r="K459" s="89"/>
      <c r="L459" s="90"/>
      <c r="M459" s="85"/>
      <c r="N459" s="158"/>
      <c r="O459" s="74"/>
      <c r="P459" s="53" t="s">
        <v>86</v>
      </c>
      <c r="Q459" s="75"/>
      <c r="R459" s="124"/>
      <c r="S459" s="125"/>
      <c r="T459" s="179"/>
      <c r="U459" s="124"/>
      <c r="V459" s="125"/>
      <c r="W459" s="124"/>
      <c r="X459" s="168"/>
      <c r="Y459" s="125"/>
      <c r="Z459" s="124"/>
      <c r="AA459" s="125"/>
      <c r="AB459" s="124"/>
      <c r="AC459" s="125"/>
      <c r="AD459" s="133"/>
      <c r="AE459" s="125"/>
      <c r="AF459" s="124"/>
      <c r="AG459" s="20"/>
    </row>
    <row r="460" spans="1:33" ht="15.75" customHeight="1">
      <c r="A460" s="1"/>
      <c r="B460" s="58"/>
      <c r="C460" s="58"/>
      <c r="D460" s="59"/>
      <c r="E460" s="59"/>
      <c r="F460" s="54"/>
      <c r="G460" s="55"/>
      <c r="H460" s="56"/>
      <c r="I460" s="56"/>
      <c r="J460" s="57"/>
      <c r="K460" s="91">
        <v>3</v>
      </c>
      <c r="L460" s="88">
        <v>2</v>
      </c>
      <c r="M460" s="86"/>
      <c r="N460" s="154"/>
      <c r="O460" s="60"/>
      <c r="P460" s="76" t="s">
        <v>20</v>
      </c>
      <c r="Q460" s="61"/>
      <c r="R460" s="128">
        <f>SUM(R461:R466)</f>
        <v>29000</v>
      </c>
      <c r="S460" s="129"/>
      <c r="T460" s="172"/>
      <c r="U460" s="128"/>
      <c r="V460" s="129"/>
      <c r="W460" s="131">
        <f>SUM(W461:W466)</f>
        <v>29000</v>
      </c>
      <c r="X460" s="166">
        <f>W460/R460</f>
        <v>1</v>
      </c>
      <c r="Y460" s="129"/>
      <c r="Z460" s="133">
        <f>SUM(Z461:Z466)</f>
        <v>28997.85</v>
      </c>
      <c r="AA460" s="133"/>
      <c r="AB460" s="133">
        <f>SUM(AB461:AB466)</f>
        <v>0</v>
      </c>
      <c r="AC460" s="133"/>
      <c r="AD460" s="133">
        <f>SUM(AD461:AD466)</f>
        <v>28997.85</v>
      </c>
      <c r="AE460" s="133"/>
      <c r="AF460" s="124">
        <f>SUM(AF461:AF466)</f>
        <v>2.150000000001455</v>
      </c>
      <c r="AG460" s="1"/>
    </row>
    <row r="461" spans="1:33" s="23" customFormat="1" ht="15.75" customHeight="1">
      <c r="A461" s="1"/>
      <c r="B461" s="77"/>
      <c r="C461" s="78"/>
      <c r="D461" s="78"/>
      <c r="E461" s="77"/>
      <c r="F461" s="79"/>
      <c r="G461" s="80"/>
      <c r="H461" s="81"/>
      <c r="I461" s="81"/>
      <c r="J461" s="82"/>
      <c r="K461" s="112"/>
      <c r="L461" s="87"/>
      <c r="M461" s="87">
        <v>1</v>
      </c>
      <c r="N461" s="155" t="s">
        <v>6</v>
      </c>
      <c r="O461" s="64"/>
      <c r="P461" s="63" t="s">
        <v>45</v>
      </c>
      <c r="Q461" s="83"/>
      <c r="R461" s="130">
        <v>16000</v>
      </c>
      <c r="S461" s="135"/>
      <c r="T461" s="173"/>
      <c r="U461" s="128"/>
      <c r="V461" s="135"/>
      <c r="W461" s="137">
        <v>16000</v>
      </c>
      <c r="X461" s="167"/>
      <c r="Y461" s="135"/>
      <c r="Z461" s="138">
        <v>21566.92</v>
      </c>
      <c r="AA461" s="139"/>
      <c r="AB461" s="138">
        <v>0</v>
      </c>
      <c r="AC461" s="135"/>
      <c r="AD461" s="138">
        <f aca="true" t="shared" si="18" ref="AD461:AD466">SUM(Z461+AB461)</f>
        <v>21566.92</v>
      </c>
      <c r="AE461" s="135"/>
      <c r="AF461" s="140">
        <f aca="true" t="shared" si="19" ref="AF461:AF466">W461-AD461</f>
        <v>-5566.919999999998</v>
      </c>
      <c r="AG461" s="1"/>
    </row>
    <row r="462" spans="1:33" s="23" customFormat="1" ht="15.75" customHeight="1">
      <c r="A462" s="1"/>
      <c r="B462" s="77"/>
      <c r="C462" s="78"/>
      <c r="D462" s="78"/>
      <c r="E462" s="77"/>
      <c r="F462" s="79"/>
      <c r="G462" s="80"/>
      <c r="H462" s="81"/>
      <c r="I462" s="81"/>
      <c r="J462" s="82"/>
      <c r="K462" s="112"/>
      <c r="L462" s="87"/>
      <c r="M462" s="87">
        <v>1</v>
      </c>
      <c r="N462" s="155">
        <v>2</v>
      </c>
      <c r="O462" s="64"/>
      <c r="P462" s="63" t="s">
        <v>87</v>
      </c>
      <c r="Q462" s="83"/>
      <c r="R462" s="130">
        <v>1000</v>
      </c>
      <c r="S462" s="135"/>
      <c r="T462" s="173"/>
      <c r="U462" s="128"/>
      <c r="V462" s="135"/>
      <c r="W462" s="137">
        <v>1000</v>
      </c>
      <c r="X462" s="167"/>
      <c r="Y462" s="135"/>
      <c r="Z462" s="138">
        <v>350.46</v>
      </c>
      <c r="AA462" s="139"/>
      <c r="AB462" s="138">
        <v>0</v>
      </c>
      <c r="AC462" s="135"/>
      <c r="AD462" s="138">
        <f t="shared" si="18"/>
        <v>350.46</v>
      </c>
      <c r="AE462" s="135"/>
      <c r="AF462" s="140">
        <f t="shared" si="19"/>
        <v>649.54</v>
      </c>
      <c r="AG462" s="1"/>
    </row>
    <row r="463" spans="1:33" s="23" customFormat="1" ht="15.75" customHeight="1">
      <c r="A463" s="1"/>
      <c r="B463" s="77"/>
      <c r="C463" s="78"/>
      <c r="D463" s="78"/>
      <c r="E463" s="77"/>
      <c r="F463" s="79"/>
      <c r="G463" s="80"/>
      <c r="H463" s="81"/>
      <c r="I463" s="81"/>
      <c r="J463" s="82"/>
      <c r="K463" s="112"/>
      <c r="L463" s="87"/>
      <c r="M463" s="87">
        <v>1</v>
      </c>
      <c r="N463" s="155">
        <v>5</v>
      </c>
      <c r="O463" s="64"/>
      <c r="P463" s="63" t="s">
        <v>71</v>
      </c>
      <c r="Q463" s="83"/>
      <c r="R463" s="130">
        <v>1000</v>
      </c>
      <c r="S463" s="135"/>
      <c r="T463" s="173"/>
      <c r="U463" s="128"/>
      <c r="V463" s="135"/>
      <c r="W463" s="137">
        <v>1000</v>
      </c>
      <c r="X463" s="167"/>
      <c r="Y463" s="135"/>
      <c r="Z463" s="138">
        <v>0</v>
      </c>
      <c r="AA463" s="139"/>
      <c r="AB463" s="138">
        <v>0</v>
      </c>
      <c r="AC463" s="135"/>
      <c r="AD463" s="138">
        <f t="shared" si="18"/>
        <v>0</v>
      </c>
      <c r="AE463" s="135"/>
      <c r="AF463" s="140">
        <f t="shared" si="19"/>
        <v>1000</v>
      </c>
      <c r="AG463" s="1"/>
    </row>
    <row r="464" spans="1:33" s="23" customFormat="1" ht="15.75" customHeight="1">
      <c r="A464" s="1"/>
      <c r="B464" s="77"/>
      <c r="C464" s="78"/>
      <c r="D464" s="78"/>
      <c r="E464" s="77"/>
      <c r="F464" s="79"/>
      <c r="G464" s="80"/>
      <c r="H464" s="81"/>
      <c r="I464" s="81"/>
      <c r="J464" s="82"/>
      <c r="K464" s="112"/>
      <c r="L464" s="87"/>
      <c r="M464" s="87">
        <v>2</v>
      </c>
      <c r="N464" s="155" t="s">
        <v>7</v>
      </c>
      <c r="O464" s="64"/>
      <c r="P464" s="63" t="s">
        <v>46</v>
      </c>
      <c r="Q464" s="83"/>
      <c r="R464" s="130">
        <v>4800</v>
      </c>
      <c r="S464" s="135"/>
      <c r="T464" s="173"/>
      <c r="U464" s="128"/>
      <c r="V464" s="135"/>
      <c r="W464" s="137">
        <v>4800</v>
      </c>
      <c r="X464" s="167"/>
      <c r="Y464" s="135"/>
      <c r="Z464" s="138">
        <v>6980.14</v>
      </c>
      <c r="AA464" s="139"/>
      <c r="AB464" s="138">
        <v>0</v>
      </c>
      <c r="AC464" s="135"/>
      <c r="AD464" s="138">
        <f t="shared" si="18"/>
        <v>6980.14</v>
      </c>
      <c r="AE464" s="135"/>
      <c r="AF464" s="140">
        <f t="shared" si="19"/>
        <v>-2180.1400000000003</v>
      </c>
      <c r="AG464" s="1"/>
    </row>
    <row r="465" spans="1:33" s="23" customFormat="1" ht="15.75" customHeight="1">
      <c r="A465" s="1"/>
      <c r="B465" s="77"/>
      <c r="C465" s="78"/>
      <c r="D465" s="78"/>
      <c r="E465" s="77"/>
      <c r="F465" s="79"/>
      <c r="G465" s="80"/>
      <c r="H465" s="81"/>
      <c r="I465" s="81"/>
      <c r="J465" s="82"/>
      <c r="K465" s="112"/>
      <c r="L465" s="87"/>
      <c r="M465" s="87">
        <v>5</v>
      </c>
      <c r="N465" s="155" t="s">
        <v>6</v>
      </c>
      <c r="O465" s="64"/>
      <c r="P465" s="63" t="s">
        <v>55</v>
      </c>
      <c r="Q465" s="83"/>
      <c r="R465" s="130">
        <v>200</v>
      </c>
      <c r="S465" s="135"/>
      <c r="T465" s="173"/>
      <c r="U465" s="128"/>
      <c r="V465" s="135"/>
      <c r="W465" s="137">
        <v>200</v>
      </c>
      <c r="X465" s="167"/>
      <c r="Y465" s="135"/>
      <c r="Z465" s="138">
        <v>100.33</v>
      </c>
      <c r="AA465" s="139"/>
      <c r="AB465" s="138">
        <v>0</v>
      </c>
      <c r="AC465" s="135"/>
      <c r="AD465" s="138">
        <f t="shared" si="18"/>
        <v>100.33</v>
      </c>
      <c r="AE465" s="135"/>
      <c r="AF465" s="140">
        <f t="shared" si="19"/>
        <v>99.67</v>
      </c>
      <c r="AG465" s="1"/>
    </row>
    <row r="466" spans="1:33" s="23" customFormat="1" ht="15.75" customHeight="1">
      <c r="A466" s="1"/>
      <c r="B466" s="77"/>
      <c r="C466" s="78"/>
      <c r="D466" s="78"/>
      <c r="E466" s="77"/>
      <c r="F466" s="79"/>
      <c r="G466" s="80"/>
      <c r="H466" s="81"/>
      <c r="I466" s="81"/>
      <c r="J466" s="82"/>
      <c r="K466" s="112"/>
      <c r="L466" s="87"/>
      <c r="M466" s="87">
        <v>6</v>
      </c>
      <c r="N466" s="155" t="s">
        <v>6</v>
      </c>
      <c r="O466" s="64"/>
      <c r="P466" s="63" t="s">
        <v>57</v>
      </c>
      <c r="Q466" s="83"/>
      <c r="R466" s="130">
        <v>6000</v>
      </c>
      <c r="S466" s="135"/>
      <c r="T466" s="173"/>
      <c r="U466" s="128"/>
      <c r="V466" s="135"/>
      <c r="W466" s="137">
        <v>6000</v>
      </c>
      <c r="X466" s="167"/>
      <c r="Y466" s="135"/>
      <c r="Z466" s="138">
        <v>0</v>
      </c>
      <c r="AA466" s="139"/>
      <c r="AB466" s="138">
        <v>0</v>
      </c>
      <c r="AC466" s="135"/>
      <c r="AD466" s="138">
        <f t="shared" si="18"/>
        <v>0</v>
      </c>
      <c r="AE466" s="135"/>
      <c r="AF466" s="140">
        <f t="shared" si="19"/>
        <v>6000</v>
      </c>
      <c r="AG466" s="1"/>
    </row>
    <row r="467" spans="1:33" ht="15.75" customHeight="1">
      <c r="A467" s="3"/>
      <c r="B467" s="58"/>
      <c r="C467" s="58"/>
      <c r="D467" s="59"/>
      <c r="E467" s="58"/>
      <c r="F467" s="54"/>
      <c r="G467" s="55"/>
      <c r="H467" s="56"/>
      <c r="I467" s="56"/>
      <c r="J467" s="57"/>
      <c r="K467" s="92" t="s">
        <v>18</v>
      </c>
      <c r="L467" s="88">
        <v>3</v>
      </c>
      <c r="M467" s="86"/>
      <c r="N467" s="154"/>
      <c r="O467" s="60"/>
      <c r="P467" s="62" t="s">
        <v>21</v>
      </c>
      <c r="Q467" s="61"/>
      <c r="R467" s="128">
        <f>SUM(R468:R470)</f>
        <v>13000</v>
      </c>
      <c r="S467" s="129"/>
      <c r="T467" s="172"/>
      <c r="U467" s="128"/>
      <c r="V467" s="129"/>
      <c r="W467" s="131">
        <f>SUM(W468:W470)</f>
        <v>13000</v>
      </c>
      <c r="X467" s="166">
        <f>W467/R467</f>
        <v>1</v>
      </c>
      <c r="Y467" s="129"/>
      <c r="Z467" s="133">
        <f>SUM(Z468:Z470)</f>
        <v>11215.34</v>
      </c>
      <c r="AA467" s="134"/>
      <c r="AB467" s="133">
        <f>SUM(AB468:AB470)</f>
        <v>0</v>
      </c>
      <c r="AC467" s="129"/>
      <c r="AD467" s="133">
        <f>SUM(AD468:AD470)</f>
        <v>11215.34</v>
      </c>
      <c r="AE467" s="129"/>
      <c r="AF467" s="124">
        <f>SUM(AF468:AF470)</f>
        <v>1784.6599999999999</v>
      </c>
      <c r="AG467" s="1"/>
    </row>
    <row r="468" spans="1:33" s="23" customFormat="1" ht="15.75" customHeight="1">
      <c r="A468" s="1"/>
      <c r="B468" s="77"/>
      <c r="C468" s="78"/>
      <c r="D468" s="78"/>
      <c r="E468" s="77"/>
      <c r="F468" s="79"/>
      <c r="G468" s="80"/>
      <c r="H468" s="81"/>
      <c r="I468" s="81"/>
      <c r="J468" s="82"/>
      <c r="K468" s="113"/>
      <c r="L468" s="114"/>
      <c r="M468" s="87">
        <v>1</v>
      </c>
      <c r="N468" s="155" t="s">
        <v>6</v>
      </c>
      <c r="O468" s="64"/>
      <c r="P468" s="65" t="s">
        <v>51</v>
      </c>
      <c r="Q468" s="83"/>
      <c r="R468" s="130">
        <v>3000</v>
      </c>
      <c r="S468" s="135"/>
      <c r="T468" s="173"/>
      <c r="U468" s="128"/>
      <c r="V468" s="135"/>
      <c r="W468" s="137">
        <v>3000</v>
      </c>
      <c r="X468" s="167"/>
      <c r="Y468" s="135"/>
      <c r="Z468" s="138">
        <v>3134</v>
      </c>
      <c r="AA468" s="139"/>
      <c r="AB468" s="138">
        <v>0</v>
      </c>
      <c r="AC468" s="135"/>
      <c r="AD468" s="138">
        <f>SUM(Z468+AB468)</f>
        <v>3134</v>
      </c>
      <c r="AE468" s="135"/>
      <c r="AF468" s="140">
        <f>W468-AD468</f>
        <v>-134</v>
      </c>
      <c r="AG468" s="1"/>
    </row>
    <row r="469" spans="1:33" s="23" customFormat="1" ht="15.75" customHeight="1">
      <c r="A469" s="1"/>
      <c r="B469" s="77"/>
      <c r="C469" s="78"/>
      <c r="D469" s="78"/>
      <c r="E469" s="77"/>
      <c r="F469" s="79"/>
      <c r="G469" s="80"/>
      <c r="H469" s="81"/>
      <c r="I469" s="81"/>
      <c r="J469" s="82"/>
      <c r="K469" s="113"/>
      <c r="L469" s="114"/>
      <c r="M469" s="87">
        <v>2</v>
      </c>
      <c r="N469" s="155" t="s">
        <v>6</v>
      </c>
      <c r="O469" s="64"/>
      <c r="P469" s="65" t="s">
        <v>47</v>
      </c>
      <c r="Q469" s="83"/>
      <c r="R469" s="130">
        <v>2000</v>
      </c>
      <c r="S469" s="135"/>
      <c r="T469" s="173"/>
      <c r="U469" s="128"/>
      <c r="V469" s="135"/>
      <c r="W469" s="137">
        <v>2000</v>
      </c>
      <c r="X469" s="167"/>
      <c r="Y469" s="135"/>
      <c r="Z469" s="138">
        <v>0</v>
      </c>
      <c r="AA469" s="139"/>
      <c r="AB469" s="138">
        <v>0</v>
      </c>
      <c r="AC469" s="135"/>
      <c r="AD469" s="138">
        <f>SUM(Z469+AB469)</f>
        <v>0</v>
      </c>
      <c r="AE469" s="135"/>
      <c r="AF469" s="140">
        <f>W469-AD469</f>
        <v>2000</v>
      </c>
      <c r="AG469" s="1"/>
    </row>
    <row r="470" spans="1:33" s="23" customFormat="1" ht="15.75" customHeight="1">
      <c r="A470" s="1"/>
      <c r="B470" s="77"/>
      <c r="C470" s="78"/>
      <c r="D470" s="78"/>
      <c r="E470" s="77"/>
      <c r="F470" s="79"/>
      <c r="G470" s="80"/>
      <c r="H470" s="81"/>
      <c r="I470" s="81"/>
      <c r="J470" s="82"/>
      <c r="K470" s="113"/>
      <c r="L470" s="114"/>
      <c r="M470" s="87">
        <v>3</v>
      </c>
      <c r="N470" s="155" t="s">
        <v>6</v>
      </c>
      <c r="O470" s="64"/>
      <c r="P470" s="65" t="s">
        <v>52</v>
      </c>
      <c r="Q470" s="83"/>
      <c r="R470" s="130">
        <v>8000</v>
      </c>
      <c r="S470" s="135"/>
      <c r="T470" s="173"/>
      <c r="U470" s="128"/>
      <c r="V470" s="135"/>
      <c r="W470" s="137">
        <v>8000</v>
      </c>
      <c r="X470" s="167"/>
      <c r="Y470" s="135"/>
      <c r="Z470" s="138">
        <v>8081.34</v>
      </c>
      <c r="AA470" s="139"/>
      <c r="AB470" s="138">
        <v>0</v>
      </c>
      <c r="AC470" s="135"/>
      <c r="AD470" s="138">
        <f>SUM(Z470+AB470)</f>
        <v>8081.34</v>
      </c>
      <c r="AE470" s="135"/>
      <c r="AF470" s="140">
        <f>W470-AD470</f>
        <v>-81.34000000000015</v>
      </c>
      <c r="AG470" s="1"/>
    </row>
    <row r="471" spans="1:33" ht="15.75" customHeight="1">
      <c r="A471" s="1"/>
      <c r="B471" s="58"/>
      <c r="C471" s="58"/>
      <c r="D471" s="59"/>
      <c r="E471" s="59"/>
      <c r="F471" s="54"/>
      <c r="G471" s="55"/>
      <c r="H471" s="56"/>
      <c r="I471" s="56"/>
      <c r="J471" s="57"/>
      <c r="K471" s="94">
        <v>3</v>
      </c>
      <c r="L471" s="93">
        <v>5</v>
      </c>
      <c r="M471" s="86"/>
      <c r="N471" s="154"/>
      <c r="O471" s="64"/>
      <c r="P471" s="62" t="s">
        <v>22</v>
      </c>
      <c r="Q471" s="61"/>
      <c r="R471" s="128">
        <f>SUM(R472)</f>
        <v>5000</v>
      </c>
      <c r="S471" s="129"/>
      <c r="T471" s="172"/>
      <c r="U471" s="128"/>
      <c r="V471" s="129"/>
      <c r="W471" s="131">
        <f>SUM(W472)</f>
        <v>5000</v>
      </c>
      <c r="X471" s="166">
        <f>W471/R471</f>
        <v>1</v>
      </c>
      <c r="Y471" s="129"/>
      <c r="Z471" s="133">
        <f>SUM(Z472)</f>
        <v>3155.35</v>
      </c>
      <c r="AA471" s="134"/>
      <c r="AB471" s="133">
        <f>SUM(AB472)</f>
        <v>0</v>
      </c>
      <c r="AC471" s="129"/>
      <c r="AD471" s="133">
        <f>SUM(AD472)</f>
        <v>3155.35</v>
      </c>
      <c r="AE471" s="129"/>
      <c r="AF471" s="124">
        <f>SUM(AF472)</f>
        <v>1844.65</v>
      </c>
      <c r="AG471" s="1"/>
    </row>
    <row r="472" spans="1:33" s="23" customFormat="1" ht="15.75" customHeight="1">
      <c r="A472" s="1"/>
      <c r="B472" s="77"/>
      <c r="C472" s="78"/>
      <c r="D472" s="78"/>
      <c r="E472" s="77"/>
      <c r="F472" s="79"/>
      <c r="G472" s="80"/>
      <c r="H472" s="81"/>
      <c r="I472" s="81"/>
      <c r="J472" s="82"/>
      <c r="K472" s="115"/>
      <c r="L472" s="114"/>
      <c r="M472" s="87">
        <v>2</v>
      </c>
      <c r="N472" s="155" t="s">
        <v>7</v>
      </c>
      <c r="O472" s="64"/>
      <c r="P472" s="65" t="s">
        <v>48</v>
      </c>
      <c r="Q472" s="83"/>
      <c r="R472" s="130">
        <v>5000</v>
      </c>
      <c r="S472" s="135"/>
      <c r="T472" s="173"/>
      <c r="U472" s="128"/>
      <c r="V472" s="135"/>
      <c r="W472" s="137">
        <v>5000</v>
      </c>
      <c r="X472" s="167"/>
      <c r="Y472" s="135"/>
      <c r="Z472" s="138">
        <v>3155.35</v>
      </c>
      <c r="AA472" s="139"/>
      <c r="AB472" s="138">
        <v>0</v>
      </c>
      <c r="AC472" s="135"/>
      <c r="AD472" s="138">
        <f>SUM(Z472+AB472)</f>
        <v>3155.35</v>
      </c>
      <c r="AE472" s="135"/>
      <c r="AF472" s="140">
        <f>W472-AD472</f>
        <v>1844.65</v>
      </c>
      <c r="AG472" s="1"/>
    </row>
    <row r="473" spans="1:33" ht="15.75" customHeight="1">
      <c r="A473" s="1"/>
      <c r="B473" s="58"/>
      <c r="C473" s="58"/>
      <c r="D473" s="59"/>
      <c r="E473" s="58"/>
      <c r="F473" s="54"/>
      <c r="G473" s="55"/>
      <c r="H473" s="56"/>
      <c r="I473" s="56"/>
      <c r="J473" s="57"/>
      <c r="K473" s="92">
        <v>3</v>
      </c>
      <c r="L473" s="88">
        <v>7</v>
      </c>
      <c r="M473" s="86"/>
      <c r="N473" s="154"/>
      <c r="O473" s="60"/>
      <c r="P473" s="62" t="s">
        <v>44</v>
      </c>
      <c r="Q473" s="61"/>
      <c r="R473" s="128">
        <f>SUM(R474:R478)</f>
        <v>33000</v>
      </c>
      <c r="S473" s="129"/>
      <c r="T473" s="172"/>
      <c r="U473" s="128"/>
      <c r="V473" s="129"/>
      <c r="W473" s="131">
        <f>SUM(W474:W478)</f>
        <v>33000</v>
      </c>
      <c r="X473" s="166">
        <f>W473/R473</f>
        <v>1</v>
      </c>
      <c r="Y473" s="129"/>
      <c r="Z473" s="133">
        <f>SUM(Z474:Z478)</f>
        <v>32917.909999999996</v>
      </c>
      <c r="AA473" s="134"/>
      <c r="AB473" s="133">
        <f>SUM(AB474:AB478)</f>
        <v>0</v>
      </c>
      <c r="AC473" s="129"/>
      <c r="AD473" s="133">
        <f>SUM(AD474:AD478)</f>
        <v>32917.909999999996</v>
      </c>
      <c r="AE473" s="129"/>
      <c r="AF473" s="124">
        <f>SUM(AF474:AF478)</f>
        <v>82.09000000000015</v>
      </c>
      <c r="AG473" s="1"/>
    </row>
    <row r="474" spans="1:33" s="165" customFormat="1" ht="15.75" customHeight="1">
      <c r="A474" s="1"/>
      <c r="B474" s="77"/>
      <c r="C474" s="77"/>
      <c r="D474" s="78"/>
      <c r="E474" s="77"/>
      <c r="F474" s="161"/>
      <c r="G474" s="80"/>
      <c r="H474" s="81"/>
      <c r="I474" s="161"/>
      <c r="J474" s="82"/>
      <c r="K474" s="162"/>
      <c r="L474" s="163"/>
      <c r="M474" s="163">
        <v>1</v>
      </c>
      <c r="N474" s="164" t="s">
        <v>6</v>
      </c>
      <c r="O474" s="64"/>
      <c r="P474" s="65" t="s">
        <v>68</v>
      </c>
      <c r="Q474" s="83"/>
      <c r="R474" s="130">
        <v>16000</v>
      </c>
      <c r="S474" s="83"/>
      <c r="T474" s="175"/>
      <c r="U474" s="62"/>
      <c r="V474" s="83"/>
      <c r="W474" s="137">
        <v>16000</v>
      </c>
      <c r="X474" s="167"/>
      <c r="Y474" s="135"/>
      <c r="Z474" s="138">
        <v>3553.8</v>
      </c>
      <c r="AA474" s="139"/>
      <c r="AB474" s="138">
        <v>0</v>
      </c>
      <c r="AC474" s="135"/>
      <c r="AD474" s="138">
        <f>SUM(Z474+AB474)</f>
        <v>3553.8</v>
      </c>
      <c r="AE474" s="135"/>
      <c r="AF474" s="140">
        <f>W474-AD474</f>
        <v>12446.2</v>
      </c>
      <c r="AG474" s="1"/>
    </row>
    <row r="475" spans="1:33" s="165" customFormat="1" ht="15.75" customHeight="1">
      <c r="A475" s="1"/>
      <c r="B475" s="77"/>
      <c r="C475" s="77"/>
      <c r="D475" s="78"/>
      <c r="E475" s="77"/>
      <c r="F475" s="161"/>
      <c r="G475" s="80"/>
      <c r="H475" s="81"/>
      <c r="I475" s="161"/>
      <c r="J475" s="82"/>
      <c r="K475" s="162"/>
      <c r="L475" s="163"/>
      <c r="M475" s="163">
        <v>1</v>
      </c>
      <c r="N475" s="164" t="s">
        <v>7</v>
      </c>
      <c r="O475" s="64"/>
      <c r="P475" s="65" t="s">
        <v>69</v>
      </c>
      <c r="Q475" s="83"/>
      <c r="R475" s="130">
        <v>11000</v>
      </c>
      <c r="S475" s="83"/>
      <c r="T475" s="175"/>
      <c r="U475" s="62"/>
      <c r="V475" s="83"/>
      <c r="W475" s="137">
        <v>11000</v>
      </c>
      <c r="X475" s="167"/>
      <c r="Y475" s="135"/>
      <c r="Z475" s="138">
        <v>26936.09</v>
      </c>
      <c r="AA475" s="139"/>
      <c r="AB475" s="138">
        <v>0</v>
      </c>
      <c r="AC475" s="135"/>
      <c r="AD475" s="138">
        <f>SUM(Z475+AB475)</f>
        <v>26936.09</v>
      </c>
      <c r="AE475" s="135"/>
      <c r="AF475" s="140">
        <f>W475-AD475</f>
        <v>-15936.09</v>
      </c>
      <c r="AG475" s="1"/>
    </row>
    <row r="476" spans="1:33" s="165" customFormat="1" ht="15.75" customHeight="1">
      <c r="A476" s="1"/>
      <c r="B476" s="77"/>
      <c r="C476" s="77"/>
      <c r="D476" s="78"/>
      <c r="E476" s="77"/>
      <c r="F476" s="161"/>
      <c r="G476" s="80"/>
      <c r="H476" s="81"/>
      <c r="I476" s="161"/>
      <c r="J476" s="82"/>
      <c r="K476" s="162"/>
      <c r="L476" s="163"/>
      <c r="M476" s="163">
        <v>1</v>
      </c>
      <c r="N476" s="164">
        <v>90</v>
      </c>
      <c r="O476" s="64"/>
      <c r="P476" s="65" t="s">
        <v>82</v>
      </c>
      <c r="Q476" s="83"/>
      <c r="R476" s="130">
        <v>0</v>
      </c>
      <c r="S476" s="83"/>
      <c r="T476" s="175"/>
      <c r="U476" s="62"/>
      <c r="V476" s="83"/>
      <c r="W476" s="137">
        <f>R476*8/100</f>
        <v>0</v>
      </c>
      <c r="X476" s="167"/>
      <c r="Y476" s="135"/>
      <c r="Z476" s="138">
        <v>815.6</v>
      </c>
      <c r="AA476" s="139"/>
      <c r="AB476" s="138">
        <v>0</v>
      </c>
      <c r="AC476" s="135"/>
      <c r="AD476" s="138">
        <f>SUM(Z476+AB476)</f>
        <v>815.6</v>
      </c>
      <c r="AE476" s="135"/>
      <c r="AF476" s="140">
        <f>W476-AD476</f>
        <v>-815.6</v>
      </c>
      <c r="AG476" s="1"/>
    </row>
    <row r="477" spans="1:33" s="165" customFormat="1" ht="15.75" customHeight="1">
      <c r="A477" s="1"/>
      <c r="B477" s="77"/>
      <c r="C477" s="77"/>
      <c r="D477" s="78"/>
      <c r="E477" s="77"/>
      <c r="F477" s="161"/>
      <c r="G477" s="80"/>
      <c r="H477" s="81"/>
      <c r="I477" s="161"/>
      <c r="J477" s="82"/>
      <c r="K477" s="162"/>
      <c r="L477" s="163"/>
      <c r="M477" s="163">
        <v>3</v>
      </c>
      <c r="N477" s="164">
        <v>1</v>
      </c>
      <c r="O477" s="64"/>
      <c r="P477" s="65" t="s">
        <v>117</v>
      </c>
      <c r="Q477" s="83"/>
      <c r="R477" s="130">
        <v>0</v>
      </c>
      <c r="S477" s="83"/>
      <c r="T477" s="175"/>
      <c r="U477" s="62"/>
      <c r="V477" s="83"/>
      <c r="W477" s="137">
        <v>0</v>
      </c>
      <c r="X477" s="167"/>
      <c r="Y477" s="135"/>
      <c r="Z477" s="138">
        <v>660.16</v>
      </c>
      <c r="AA477" s="139"/>
      <c r="AB477" s="138">
        <v>0</v>
      </c>
      <c r="AC477" s="135"/>
      <c r="AD477" s="138">
        <f>SUM(Z477+AB477)</f>
        <v>660.16</v>
      </c>
      <c r="AE477" s="135"/>
      <c r="AF477" s="140">
        <f>W477-AD477</f>
        <v>-660.16</v>
      </c>
      <c r="AG477" s="1"/>
    </row>
    <row r="478" spans="1:33" s="165" customFormat="1" ht="15.75" customHeight="1">
      <c r="A478" s="1"/>
      <c r="B478" s="77"/>
      <c r="C478" s="77"/>
      <c r="D478" s="78"/>
      <c r="E478" s="77"/>
      <c r="F478" s="161"/>
      <c r="G478" s="80"/>
      <c r="H478" s="81"/>
      <c r="I478" s="161"/>
      <c r="J478" s="82"/>
      <c r="K478" s="162"/>
      <c r="L478" s="163"/>
      <c r="M478" s="163">
        <v>3</v>
      </c>
      <c r="N478" s="164">
        <v>2</v>
      </c>
      <c r="O478" s="64"/>
      <c r="P478" s="65" t="s">
        <v>54</v>
      </c>
      <c r="Q478" s="83"/>
      <c r="R478" s="130">
        <v>6000</v>
      </c>
      <c r="S478" s="83"/>
      <c r="T478" s="175"/>
      <c r="U478" s="62"/>
      <c r="V478" s="83"/>
      <c r="W478" s="137">
        <v>6000</v>
      </c>
      <c r="X478" s="167"/>
      <c r="Y478" s="135"/>
      <c r="Z478" s="138">
        <v>952.26</v>
      </c>
      <c r="AA478" s="139"/>
      <c r="AB478" s="138">
        <v>0</v>
      </c>
      <c r="AC478" s="135"/>
      <c r="AD478" s="138">
        <f>SUM(Z478+AB478)</f>
        <v>952.26</v>
      </c>
      <c r="AE478" s="135"/>
      <c r="AF478" s="140">
        <f>W478-AD478</f>
        <v>5047.74</v>
      </c>
      <c r="AG478" s="1"/>
    </row>
    <row r="479" spans="1:33" ht="15.75" customHeight="1">
      <c r="A479" s="3"/>
      <c r="B479" s="58"/>
      <c r="C479" s="58"/>
      <c r="D479" s="59"/>
      <c r="E479" s="58"/>
      <c r="F479" s="54"/>
      <c r="G479" s="55"/>
      <c r="H479" s="56"/>
      <c r="I479" s="56"/>
      <c r="J479" s="57"/>
      <c r="K479" s="91">
        <v>3</v>
      </c>
      <c r="L479" s="88">
        <v>9</v>
      </c>
      <c r="M479" s="86"/>
      <c r="N479" s="157"/>
      <c r="O479" s="73"/>
      <c r="P479" s="62" t="s">
        <v>23</v>
      </c>
      <c r="Q479" s="61"/>
      <c r="R479" s="128">
        <f>SUM(R480:R481)</f>
        <v>10000</v>
      </c>
      <c r="S479" s="129"/>
      <c r="T479" s="172"/>
      <c r="U479" s="128">
        <f>SUM(U480:U481)</f>
        <v>6000</v>
      </c>
      <c r="V479" s="129"/>
      <c r="W479" s="131">
        <f>SUM(W480:W481)</f>
        <v>16000</v>
      </c>
      <c r="X479" s="166">
        <f>W479/R479</f>
        <v>1.6</v>
      </c>
      <c r="Y479" s="129"/>
      <c r="Z479" s="133">
        <f>SUM(Z480:Z481)</f>
        <v>13205.42</v>
      </c>
      <c r="AA479" s="134"/>
      <c r="AB479" s="133">
        <f>SUM(AB480:AB481)</f>
        <v>0</v>
      </c>
      <c r="AC479" s="129"/>
      <c r="AD479" s="133">
        <f>SUM(AD480:AD481)</f>
        <v>13205.42</v>
      </c>
      <c r="AE479" s="129"/>
      <c r="AF479" s="124">
        <f>SUM(AF480:AF481)</f>
        <v>2794.579999999999</v>
      </c>
      <c r="AG479" s="1"/>
    </row>
    <row r="480" spans="1:33" s="23" customFormat="1" ht="15.75" customHeight="1">
      <c r="A480" s="1"/>
      <c r="B480" s="77"/>
      <c r="C480" s="78"/>
      <c r="D480" s="78"/>
      <c r="E480" s="77"/>
      <c r="F480" s="79"/>
      <c r="G480" s="80"/>
      <c r="H480" s="81"/>
      <c r="I480" s="81"/>
      <c r="J480" s="82"/>
      <c r="K480" s="112"/>
      <c r="L480" s="87"/>
      <c r="M480" s="87">
        <v>1</v>
      </c>
      <c r="N480" s="155" t="s">
        <v>6</v>
      </c>
      <c r="O480" s="64"/>
      <c r="P480" s="65" t="s">
        <v>49</v>
      </c>
      <c r="Q480" s="83"/>
      <c r="R480" s="130">
        <v>7000</v>
      </c>
      <c r="S480" s="135"/>
      <c r="T480" s="173" t="s">
        <v>116</v>
      </c>
      <c r="U480" s="130">
        <v>6000</v>
      </c>
      <c r="V480" s="135"/>
      <c r="W480" s="137">
        <v>13000</v>
      </c>
      <c r="X480" s="167"/>
      <c r="Y480" s="135"/>
      <c r="Z480" s="138">
        <v>12193.04</v>
      </c>
      <c r="AA480" s="139"/>
      <c r="AB480" s="138">
        <v>0</v>
      </c>
      <c r="AC480" s="135"/>
      <c r="AD480" s="138">
        <f>SUM(Z480+AB480)</f>
        <v>12193.04</v>
      </c>
      <c r="AE480" s="135"/>
      <c r="AF480" s="140">
        <f>W480-AD480</f>
        <v>806.9599999999991</v>
      </c>
      <c r="AG480" s="1"/>
    </row>
    <row r="481" spans="1:33" s="23" customFormat="1" ht="15.75" customHeight="1">
      <c r="A481" s="1"/>
      <c r="B481" s="77"/>
      <c r="C481" s="78"/>
      <c r="D481" s="78"/>
      <c r="E481" s="77"/>
      <c r="F481" s="79"/>
      <c r="G481" s="80"/>
      <c r="H481" s="81"/>
      <c r="I481" s="81"/>
      <c r="J481" s="82"/>
      <c r="K481" s="112"/>
      <c r="L481" s="87"/>
      <c r="M481" s="87">
        <v>2</v>
      </c>
      <c r="N481" s="155" t="s">
        <v>6</v>
      </c>
      <c r="O481" s="64"/>
      <c r="P481" s="65" t="s">
        <v>50</v>
      </c>
      <c r="Q481" s="83"/>
      <c r="R481" s="130">
        <v>3000</v>
      </c>
      <c r="S481" s="135"/>
      <c r="T481" s="173"/>
      <c r="U481" s="128"/>
      <c r="V481" s="135"/>
      <c r="W481" s="137">
        <v>3000</v>
      </c>
      <c r="X481" s="167"/>
      <c r="Y481" s="135"/>
      <c r="Z481" s="138">
        <v>1012.38</v>
      </c>
      <c r="AA481" s="139"/>
      <c r="AB481" s="138">
        <v>0</v>
      </c>
      <c r="AC481" s="135"/>
      <c r="AD481" s="138">
        <f>SUM(Z481+AB481)</f>
        <v>1012.38</v>
      </c>
      <c r="AE481" s="135"/>
      <c r="AF481" s="140">
        <f>W481-AD481</f>
        <v>1987.62</v>
      </c>
      <c r="AG481" s="1"/>
    </row>
    <row r="482" spans="1:33" ht="15.75" customHeight="1">
      <c r="A482" s="1"/>
      <c r="B482" s="58"/>
      <c r="C482" s="58"/>
      <c r="D482" s="59"/>
      <c r="E482" s="59"/>
      <c r="F482" s="54"/>
      <c r="G482" s="55"/>
      <c r="H482" s="56"/>
      <c r="I482" s="56"/>
      <c r="J482" s="57"/>
      <c r="K482" s="91"/>
      <c r="L482" s="88"/>
      <c r="M482" s="86"/>
      <c r="N482" s="157"/>
      <c r="O482" s="60"/>
      <c r="P482" s="62"/>
      <c r="Q482" s="61"/>
      <c r="R482" s="128"/>
      <c r="S482" s="129"/>
      <c r="T482" s="172"/>
      <c r="U482" s="128"/>
      <c r="V482" s="129"/>
      <c r="W482" s="131"/>
      <c r="X482" s="166"/>
      <c r="Y482" s="129"/>
      <c r="Z482" s="133"/>
      <c r="AA482" s="134"/>
      <c r="AB482" s="133"/>
      <c r="AC482" s="129"/>
      <c r="AD482" s="133"/>
      <c r="AE482" s="129"/>
      <c r="AF482" s="124"/>
      <c r="AG482" s="1"/>
    </row>
    <row r="483" spans="1:33" s="21" customFormat="1" ht="15.75" customHeight="1">
      <c r="A483" s="20"/>
      <c r="B483" s="95">
        <v>38</v>
      </c>
      <c r="C483" s="51">
        <v>4</v>
      </c>
      <c r="D483" s="52">
        <v>55</v>
      </c>
      <c r="E483" s="51">
        <v>53</v>
      </c>
      <c r="F483" s="66">
        <v>9</v>
      </c>
      <c r="G483" s="67">
        <v>4</v>
      </c>
      <c r="H483" s="68">
        <v>1</v>
      </c>
      <c r="I483" s="68"/>
      <c r="J483" s="69">
        <v>2</v>
      </c>
      <c r="K483" s="89"/>
      <c r="L483" s="90"/>
      <c r="M483" s="85"/>
      <c r="N483" s="158"/>
      <c r="O483" s="74"/>
      <c r="P483" s="53" t="s">
        <v>38</v>
      </c>
      <c r="Q483" s="75"/>
      <c r="R483" s="124"/>
      <c r="S483" s="125"/>
      <c r="T483" s="179"/>
      <c r="U483" s="124"/>
      <c r="V483" s="125"/>
      <c r="W483" s="124"/>
      <c r="X483" s="168"/>
      <c r="Y483" s="125"/>
      <c r="Z483" s="124"/>
      <c r="AA483" s="125"/>
      <c r="AB483" s="124"/>
      <c r="AC483" s="125"/>
      <c r="AD483" s="133"/>
      <c r="AE483" s="125"/>
      <c r="AF483" s="124"/>
      <c r="AG483" s="20"/>
    </row>
    <row r="484" spans="1:33" ht="15.75" customHeight="1">
      <c r="A484" s="1"/>
      <c r="B484" s="58"/>
      <c r="C484" s="58"/>
      <c r="D484" s="59"/>
      <c r="E484" s="58"/>
      <c r="F484" s="54"/>
      <c r="G484" s="55"/>
      <c r="H484" s="56"/>
      <c r="I484" s="56"/>
      <c r="J484" s="57"/>
      <c r="K484" s="91">
        <v>3</v>
      </c>
      <c r="L484" s="88">
        <v>2</v>
      </c>
      <c r="M484" s="86"/>
      <c r="N484" s="154"/>
      <c r="O484" s="60"/>
      <c r="P484" s="76" t="s">
        <v>20</v>
      </c>
      <c r="Q484" s="61"/>
      <c r="R484" s="128">
        <f>SUM(R485:R492)</f>
        <v>24000</v>
      </c>
      <c r="S484" s="129"/>
      <c r="T484" s="173" t="s">
        <v>118</v>
      </c>
      <c r="U484" s="128">
        <f>SUM(U485:U492)</f>
        <v>467</v>
      </c>
      <c r="V484" s="129"/>
      <c r="W484" s="131">
        <f>SUM(W485:W492)</f>
        <v>23533</v>
      </c>
      <c r="X484" s="166">
        <f>W484/R484</f>
        <v>0.9805416666666666</v>
      </c>
      <c r="Y484" s="129"/>
      <c r="Z484" s="133">
        <f>SUM(Z485:Z492)</f>
        <v>23532.809999999998</v>
      </c>
      <c r="AA484" s="134"/>
      <c r="AB484" s="133">
        <f>SUM(AB485:AB492)</f>
        <v>0</v>
      </c>
      <c r="AC484" s="129"/>
      <c r="AD484" s="133">
        <f>SUM(AD485:AD492)</f>
        <v>23532.809999999998</v>
      </c>
      <c r="AE484" s="129"/>
      <c r="AF484" s="124">
        <f>SUM(AF485:AF492)</f>
        <v>0.18999999999959982</v>
      </c>
      <c r="AG484" s="1"/>
    </row>
    <row r="485" spans="1:33" s="23" customFormat="1" ht="15.75" customHeight="1">
      <c r="A485" s="1"/>
      <c r="B485" s="77"/>
      <c r="C485" s="78"/>
      <c r="D485" s="78"/>
      <c r="E485" s="77"/>
      <c r="F485" s="79"/>
      <c r="G485" s="80"/>
      <c r="H485" s="81"/>
      <c r="I485" s="81"/>
      <c r="J485" s="82"/>
      <c r="K485" s="112"/>
      <c r="L485" s="87"/>
      <c r="M485" s="87">
        <v>1</v>
      </c>
      <c r="N485" s="155" t="s">
        <v>6</v>
      </c>
      <c r="O485" s="64"/>
      <c r="P485" s="63" t="s">
        <v>45</v>
      </c>
      <c r="Q485" s="83"/>
      <c r="R485" s="130">
        <v>8000</v>
      </c>
      <c r="S485" s="135"/>
      <c r="T485" s="173" t="s">
        <v>118</v>
      </c>
      <c r="U485" s="130">
        <v>467</v>
      </c>
      <c r="V485" s="135"/>
      <c r="W485" s="137">
        <f>8000-467</f>
        <v>7533</v>
      </c>
      <c r="X485" s="167"/>
      <c r="Y485" s="135"/>
      <c r="Z485" s="138">
        <v>9089.07</v>
      </c>
      <c r="AA485" s="139"/>
      <c r="AB485" s="138">
        <v>0</v>
      </c>
      <c r="AC485" s="135"/>
      <c r="AD485" s="138">
        <f aca="true" t="shared" si="20" ref="AD485:AD492">SUM(Z485+AB485)</f>
        <v>9089.07</v>
      </c>
      <c r="AE485" s="135"/>
      <c r="AF485" s="140">
        <f aca="true" t="shared" si="21" ref="AF485:AF492">W485-AD485</f>
        <v>-1556.0699999999997</v>
      </c>
      <c r="AG485" s="1"/>
    </row>
    <row r="486" spans="1:33" s="23" customFormat="1" ht="15.75" customHeight="1">
      <c r="A486" s="1"/>
      <c r="B486" s="77"/>
      <c r="C486" s="78"/>
      <c r="D486" s="78"/>
      <c r="E486" s="77"/>
      <c r="F486" s="79"/>
      <c r="G486" s="80"/>
      <c r="H486" s="81"/>
      <c r="I486" s="81"/>
      <c r="J486" s="82"/>
      <c r="K486" s="112"/>
      <c r="L486" s="87"/>
      <c r="M486" s="87">
        <v>1</v>
      </c>
      <c r="N486" s="155">
        <v>2</v>
      </c>
      <c r="O486" s="64"/>
      <c r="P486" s="63" t="s">
        <v>87</v>
      </c>
      <c r="Q486" s="83"/>
      <c r="R486" s="130">
        <v>0</v>
      </c>
      <c r="S486" s="135"/>
      <c r="T486" s="173"/>
      <c r="U486" s="128"/>
      <c r="V486" s="135"/>
      <c r="W486" s="137">
        <v>0</v>
      </c>
      <c r="X486" s="167"/>
      <c r="Y486" s="135"/>
      <c r="Z486" s="138">
        <v>271.4</v>
      </c>
      <c r="AA486" s="139"/>
      <c r="AB486" s="138">
        <v>0</v>
      </c>
      <c r="AC486" s="135"/>
      <c r="AD486" s="138">
        <f t="shared" si="20"/>
        <v>271.4</v>
      </c>
      <c r="AE486" s="135"/>
      <c r="AF486" s="140">
        <f t="shared" si="21"/>
        <v>-271.4</v>
      </c>
      <c r="AG486" s="1"/>
    </row>
    <row r="487" spans="1:33" s="23" customFormat="1" ht="15.75" customHeight="1">
      <c r="A487" s="1"/>
      <c r="B487" s="77"/>
      <c r="C487" s="78"/>
      <c r="D487" s="78"/>
      <c r="E487" s="77"/>
      <c r="F487" s="79"/>
      <c r="G487" s="80"/>
      <c r="H487" s="81"/>
      <c r="I487" s="81"/>
      <c r="J487" s="82"/>
      <c r="K487" s="112"/>
      <c r="L487" s="87"/>
      <c r="M487" s="87">
        <v>1</v>
      </c>
      <c r="N487" s="155">
        <v>5</v>
      </c>
      <c r="O487" s="64"/>
      <c r="P487" s="63" t="s">
        <v>71</v>
      </c>
      <c r="Q487" s="83"/>
      <c r="R487" s="130">
        <v>0</v>
      </c>
      <c r="S487" s="135"/>
      <c r="T487" s="173"/>
      <c r="U487" s="128"/>
      <c r="V487" s="135"/>
      <c r="W487" s="137">
        <v>0</v>
      </c>
      <c r="X487" s="167"/>
      <c r="Y487" s="135"/>
      <c r="Z487" s="138">
        <v>84.96</v>
      </c>
      <c r="AA487" s="139"/>
      <c r="AB487" s="138">
        <v>0</v>
      </c>
      <c r="AC487" s="135"/>
      <c r="AD487" s="138">
        <f t="shared" si="20"/>
        <v>84.96</v>
      </c>
      <c r="AE487" s="135"/>
      <c r="AF487" s="140">
        <f t="shared" si="21"/>
        <v>-84.96</v>
      </c>
      <c r="AG487" s="1"/>
    </row>
    <row r="488" spans="1:33" s="23" customFormat="1" ht="15.75" customHeight="1">
      <c r="A488" s="1"/>
      <c r="B488" s="77"/>
      <c r="C488" s="78"/>
      <c r="D488" s="78"/>
      <c r="E488" s="77"/>
      <c r="F488" s="79"/>
      <c r="G488" s="80"/>
      <c r="H488" s="81"/>
      <c r="I488" s="81"/>
      <c r="J488" s="82"/>
      <c r="K488" s="112"/>
      <c r="L488" s="87"/>
      <c r="M488" s="87">
        <v>2</v>
      </c>
      <c r="N488" s="155" t="s">
        <v>7</v>
      </c>
      <c r="O488" s="64"/>
      <c r="P488" s="63" t="s">
        <v>46</v>
      </c>
      <c r="Q488" s="83"/>
      <c r="R488" s="130">
        <v>3700</v>
      </c>
      <c r="S488" s="135"/>
      <c r="T488" s="173"/>
      <c r="U488" s="128"/>
      <c r="V488" s="135"/>
      <c r="W488" s="137">
        <v>3700</v>
      </c>
      <c r="X488" s="167"/>
      <c r="Y488" s="135"/>
      <c r="Z488" s="138">
        <v>3702.64</v>
      </c>
      <c r="AA488" s="139"/>
      <c r="AB488" s="138">
        <v>0</v>
      </c>
      <c r="AC488" s="135"/>
      <c r="AD488" s="138">
        <f t="shared" si="20"/>
        <v>3702.64</v>
      </c>
      <c r="AE488" s="135"/>
      <c r="AF488" s="140">
        <f t="shared" si="21"/>
        <v>-2.6399999999998727</v>
      </c>
      <c r="AG488" s="1"/>
    </row>
    <row r="489" spans="1:33" s="23" customFormat="1" ht="15.75" customHeight="1">
      <c r="A489" s="1"/>
      <c r="B489" s="77"/>
      <c r="C489" s="78"/>
      <c r="D489" s="78"/>
      <c r="E489" s="77"/>
      <c r="F489" s="79"/>
      <c r="G489" s="80"/>
      <c r="H489" s="81"/>
      <c r="I489" s="81"/>
      <c r="J489" s="82"/>
      <c r="K489" s="112"/>
      <c r="L489" s="87"/>
      <c r="M489" s="87">
        <v>5</v>
      </c>
      <c r="N489" s="155" t="s">
        <v>6</v>
      </c>
      <c r="O489" s="64"/>
      <c r="P489" s="63" t="s">
        <v>55</v>
      </c>
      <c r="Q489" s="83"/>
      <c r="R489" s="130">
        <v>300</v>
      </c>
      <c r="S489" s="135"/>
      <c r="T489" s="173"/>
      <c r="U489" s="128"/>
      <c r="V489" s="135"/>
      <c r="W489" s="137">
        <v>300</v>
      </c>
      <c r="X489" s="167"/>
      <c r="Y489" s="135"/>
      <c r="Z489" s="138">
        <v>374.33</v>
      </c>
      <c r="AA489" s="139"/>
      <c r="AB489" s="138">
        <v>0</v>
      </c>
      <c r="AC489" s="135"/>
      <c r="AD489" s="138">
        <f t="shared" si="20"/>
        <v>374.33</v>
      </c>
      <c r="AE489" s="135"/>
      <c r="AF489" s="140">
        <f t="shared" si="21"/>
        <v>-74.32999999999998</v>
      </c>
      <c r="AG489" s="1"/>
    </row>
    <row r="490" spans="1:33" s="23" customFormat="1" ht="15.75" customHeight="1">
      <c r="A490" s="1"/>
      <c r="B490" s="77"/>
      <c r="C490" s="78"/>
      <c r="D490" s="78"/>
      <c r="E490" s="77"/>
      <c r="F490" s="79"/>
      <c r="G490" s="80"/>
      <c r="H490" s="81"/>
      <c r="I490" s="81"/>
      <c r="J490" s="82"/>
      <c r="K490" s="112"/>
      <c r="L490" s="87"/>
      <c r="M490" s="87">
        <v>5</v>
      </c>
      <c r="N490" s="155">
        <v>2</v>
      </c>
      <c r="O490" s="64"/>
      <c r="P490" s="63" t="s">
        <v>106</v>
      </c>
      <c r="Q490" s="83"/>
      <c r="R490" s="130">
        <v>0</v>
      </c>
      <c r="S490" s="135"/>
      <c r="T490" s="173"/>
      <c r="U490" s="128"/>
      <c r="V490" s="135"/>
      <c r="W490" s="137">
        <v>0</v>
      </c>
      <c r="X490" s="167"/>
      <c r="Y490" s="135"/>
      <c r="Z490" s="138">
        <v>4676.81</v>
      </c>
      <c r="AA490" s="139"/>
      <c r="AB490" s="138">
        <v>0</v>
      </c>
      <c r="AC490" s="135"/>
      <c r="AD490" s="138">
        <f t="shared" si="20"/>
        <v>4676.81</v>
      </c>
      <c r="AE490" s="135"/>
      <c r="AF490" s="140">
        <f t="shared" si="21"/>
        <v>-4676.81</v>
      </c>
      <c r="AG490" s="1"/>
    </row>
    <row r="491" spans="1:33" s="23" customFormat="1" ht="15.75" customHeight="1">
      <c r="A491" s="1"/>
      <c r="B491" s="77"/>
      <c r="C491" s="78"/>
      <c r="D491" s="78"/>
      <c r="E491" s="77"/>
      <c r="F491" s="79"/>
      <c r="G491" s="80"/>
      <c r="H491" s="81"/>
      <c r="I491" s="81"/>
      <c r="J491" s="82"/>
      <c r="K491" s="112"/>
      <c r="L491" s="87"/>
      <c r="M491" s="87">
        <v>6</v>
      </c>
      <c r="N491" s="155" t="s">
        <v>6</v>
      </c>
      <c r="O491" s="64"/>
      <c r="P491" s="63" t="s">
        <v>57</v>
      </c>
      <c r="Q491" s="83"/>
      <c r="R491" s="130">
        <v>7000</v>
      </c>
      <c r="S491" s="135"/>
      <c r="T491" s="182"/>
      <c r="U491" s="130"/>
      <c r="V491" s="135"/>
      <c r="W491" s="137">
        <v>7000</v>
      </c>
      <c r="X491" s="167"/>
      <c r="Y491" s="135"/>
      <c r="Z491" s="138">
        <v>5333.6</v>
      </c>
      <c r="AA491" s="139"/>
      <c r="AB491" s="138">
        <v>0</v>
      </c>
      <c r="AC491" s="135"/>
      <c r="AD491" s="138">
        <f t="shared" si="20"/>
        <v>5333.6</v>
      </c>
      <c r="AE491" s="135"/>
      <c r="AF491" s="140">
        <f t="shared" si="21"/>
        <v>1666.3999999999996</v>
      </c>
      <c r="AG491" s="1"/>
    </row>
    <row r="492" spans="1:33" s="23" customFormat="1" ht="15.75" customHeight="1">
      <c r="A492" s="1"/>
      <c r="B492" s="77"/>
      <c r="C492" s="78"/>
      <c r="D492" s="78"/>
      <c r="E492" s="77"/>
      <c r="F492" s="79"/>
      <c r="G492" s="80"/>
      <c r="H492" s="81"/>
      <c r="I492" s="81"/>
      <c r="J492" s="82"/>
      <c r="K492" s="112"/>
      <c r="L492" s="87"/>
      <c r="M492" s="87">
        <v>6</v>
      </c>
      <c r="N492" s="155">
        <v>90</v>
      </c>
      <c r="O492" s="64"/>
      <c r="P492" s="63" t="s">
        <v>59</v>
      </c>
      <c r="Q492" s="83"/>
      <c r="R492" s="130">
        <v>5000</v>
      </c>
      <c r="S492" s="135"/>
      <c r="T492" s="173"/>
      <c r="U492" s="128"/>
      <c r="V492" s="135"/>
      <c r="W492" s="137">
        <v>5000</v>
      </c>
      <c r="X492" s="167"/>
      <c r="Y492" s="135"/>
      <c r="Z492" s="138">
        <v>0</v>
      </c>
      <c r="AA492" s="139"/>
      <c r="AB492" s="138">
        <v>0</v>
      </c>
      <c r="AC492" s="135"/>
      <c r="AD492" s="138">
        <f t="shared" si="20"/>
        <v>0</v>
      </c>
      <c r="AE492" s="135"/>
      <c r="AF492" s="140">
        <f t="shared" si="21"/>
        <v>5000</v>
      </c>
      <c r="AG492" s="1"/>
    </row>
    <row r="493" spans="1:33" ht="15.75" customHeight="1">
      <c r="A493" s="3"/>
      <c r="B493" s="58"/>
      <c r="C493" s="58"/>
      <c r="D493" s="59"/>
      <c r="E493" s="58"/>
      <c r="F493" s="54"/>
      <c r="G493" s="55"/>
      <c r="H493" s="56"/>
      <c r="I493" s="56"/>
      <c r="J493" s="57"/>
      <c r="K493" s="92" t="s">
        <v>18</v>
      </c>
      <c r="L493" s="88">
        <v>3</v>
      </c>
      <c r="M493" s="86"/>
      <c r="N493" s="154"/>
      <c r="O493" s="60"/>
      <c r="P493" s="62" t="s">
        <v>21</v>
      </c>
      <c r="Q493" s="61"/>
      <c r="R493" s="128">
        <f>SUM(R494:R496)</f>
        <v>12000</v>
      </c>
      <c r="S493" s="129"/>
      <c r="T493" s="184" t="s">
        <v>116</v>
      </c>
      <c r="U493" s="128">
        <f>SUM(U494:U496)</f>
        <v>467</v>
      </c>
      <c r="V493" s="129"/>
      <c r="W493" s="131">
        <f>SUM(W494:W496)</f>
        <v>12467</v>
      </c>
      <c r="X493" s="166">
        <f>W493/R493</f>
        <v>1.0389166666666667</v>
      </c>
      <c r="Y493" s="129"/>
      <c r="Z493" s="133">
        <f>SUM(Z494:Z496)</f>
        <v>12463.5</v>
      </c>
      <c r="AA493" s="134"/>
      <c r="AB493" s="133">
        <f>SUM(AB494:AB496)</f>
        <v>0</v>
      </c>
      <c r="AC493" s="129"/>
      <c r="AD493" s="133">
        <f>SUM(AD494:AD496)</f>
        <v>12463.5</v>
      </c>
      <c r="AE493" s="129"/>
      <c r="AF493" s="124">
        <f>SUM(AF494:AF496)</f>
        <v>3.5</v>
      </c>
      <c r="AG493" s="1"/>
    </row>
    <row r="494" spans="1:33" s="23" customFormat="1" ht="15.75" customHeight="1">
      <c r="A494" s="1"/>
      <c r="B494" s="77"/>
      <c r="C494" s="78"/>
      <c r="D494" s="78"/>
      <c r="E494" s="77"/>
      <c r="F494" s="79"/>
      <c r="G494" s="80"/>
      <c r="H494" s="81"/>
      <c r="I494" s="81"/>
      <c r="J494" s="82"/>
      <c r="K494" s="113"/>
      <c r="L494" s="114"/>
      <c r="M494" s="87">
        <v>1</v>
      </c>
      <c r="N494" s="155" t="s">
        <v>6</v>
      </c>
      <c r="O494" s="64"/>
      <c r="P494" s="65" t="s">
        <v>51</v>
      </c>
      <c r="Q494" s="83"/>
      <c r="R494" s="130">
        <v>5000</v>
      </c>
      <c r="S494" s="135"/>
      <c r="T494" s="173" t="s">
        <v>116</v>
      </c>
      <c r="U494" s="130">
        <v>467</v>
      </c>
      <c r="V494" s="135"/>
      <c r="W494" s="137">
        <f>5000+U494</f>
        <v>5467</v>
      </c>
      <c r="X494" s="167"/>
      <c r="Y494" s="135"/>
      <c r="Z494" s="138">
        <v>11963.5</v>
      </c>
      <c r="AA494" s="139"/>
      <c r="AB494" s="138">
        <v>0</v>
      </c>
      <c r="AC494" s="135"/>
      <c r="AD494" s="138">
        <f>SUM(Z494+AB494)</f>
        <v>11963.5</v>
      </c>
      <c r="AE494" s="135"/>
      <c r="AF494" s="140">
        <f>W494-AD494</f>
        <v>-6496.5</v>
      </c>
      <c r="AG494" s="1"/>
    </row>
    <row r="495" spans="1:33" s="23" customFormat="1" ht="15.75" customHeight="1">
      <c r="A495" s="1"/>
      <c r="B495" s="77"/>
      <c r="C495" s="78"/>
      <c r="D495" s="78"/>
      <c r="E495" s="77"/>
      <c r="F495" s="79"/>
      <c r="G495" s="80"/>
      <c r="H495" s="81"/>
      <c r="I495" s="81"/>
      <c r="J495" s="82"/>
      <c r="K495" s="113"/>
      <c r="L495" s="114"/>
      <c r="M495" s="87">
        <v>2</v>
      </c>
      <c r="N495" s="155" t="s">
        <v>6</v>
      </c>
      <c r="O495" s="64"/>
      <c r="P495" s="65" t="s">
        <v>47</v>
      </c>
      <c r="Q495" s="83"/>
      <c r="R495" s="130">
        <v>3000</v>
      </c>
      <c r="S495" s="135"/>
      <c r="T495" s="173"/>
      <c r="U495" s="128"/>
      <c r="V495" s="135"/>
      <c r="W495" s="137">
        <v>3000</v>
      </c>
      <c r="X495" s="167"/>
      <c r="Y495" s="135"/>
      <c r="Z495" s="138">
        <v>500</v>
      </c>
      <c r="AA495" s="139"/>
      <c r="AB495" s="138">
        <v>0</v>
      </c>
      <c r="AC495" s="135"/>
      <c r="AD495" s="138">
        <f>SUM(Z495+AB495)</f>
        <v>500</v>
      </c>
      <c r="AE495" s="135"/>
      <c r="AF495" s="140">
        <f>W495-AD495</f>
        <v>2500</v>
      </c>
      <c r="AG495" s="1"/>
    </row>
    <row r="496" spans="1:33" s="23" customFormat="1" ht="15.75" customHeight="1">
      <c r="A496" s="1"/>
      <c r="B496" s="77"/>
      <c r="C496" s="78"/>
      <c r="D496" s="78"/>
      <c r="E496" s="77"/>
      <c r="F496" s="79"/>
      <c r="G496" s="80"/>
      <c r="H496" s="81"/>
      <c r="I496" s="81"/>
      <c r="J496" s="82"/>
      <c r="K496" s="113"/>
      <c r="L496" s="114"/>
      <c r="M496" s="87">
        <v>3</v>
      </c>
      <c r="N496" s="155" t="s">
        <v>6</v>
      </c>
      <c r="O496" s="64"/>
      <c r="P496" s="65" t="s">
        <v>52</v>
      </c>
      <c r="Q496" s="83"/>
      <c r="R496" s="130">
        <v>4000</v>
      </c>
      <c r="S496" s="135"/>
      <c r="T496" s="173"/>
      <c r="U496" s="128"/>
      <c r="V496" s="135"/>
      <c r="W496" s="137">
        <v>4000</v>
      </c>
      <c r="X496" s="167"/>
      <c r="Y496" s="135"/>
      <c r="Z496" s="138">
        <v>0</v>
      </c>
      <c r="AA496" s="139"/>
      <c r="AB496" s="138">
        <v>0</v>
      </c>
      <c r="AC496" s="135"/>
      <c r="AD496" s="138">
        <f>SUM(Z496+AB496)</f>
        <v>0</v>
      </c>
      <c r="AE496" s="135"/>
      <c r="AF496" s="140">
        <f>W496-AD496</f>
        <v>4000</v>
      </c>
      <c r="AG496" s="1"/>
    </row>
    <row r="497" spans="1:33" ht="15.75" customHeight="1">
      <c r="A497" s="1"/>
      <c r="B497" s="58"/>
      <c r="C497" s="58"/>
      <c r="D497" s="59"/>
      <c r="E497" s="59"/>
      <c r="F497" s="54"/>
      <c r="G497" s="55"/>
      <c r="H497" s="56"/>
      <c r="I497" s="56"/>
      <c r="J497" s="57"/>
      <c r="K497" s="94">
        <v>3</v>
      </c>
      <c r="L497" s="93">
        <v>5</v>
      </c>
      <c r="M497" s="86"/>
      <c r="N497" s="154"/>
      <c r="O497" s="64"/>
      <c r="P497" s="62" t="s">
        <v>22</v>
      </c>
      <c r="Q497" s="61"/>
      <c r="R497" s="128">
        <f>SUM(R498)</f>
        <v>5000</v>
      </c>
      <c r="S497" s="129"/>
      <c r="T497" s="184" t="s">
        <v>116</v>
      </c>
      <c r="U497" s="128">
        <f>SUM(U498)</f>
        <v>6000</v>
      </c>
      <c r="V497" s="129"/>
      <c r="W497" s="131">
        <f>SUM(W498)</f>
        <v>11000</v>
      </c>
      <c r="X497" s="166">
        <f>W497/R497</f>
        <v>2.2</v>
      </c>
      <c r="Y497" s="129"/>
      <c r="Z497" s="133">
        <f>SUM(Z498)</f>
        <v>8846.22</v>
      </c>
      <c r="AA497" s="134"/>
      <c r="AB497" s="133">
        <f>SUM(AB498)</f>
        <v>0</v>
      </c>
      <c r="AC497" s="129"/>
      <c r="AD497" s="133">
        <f>SUM(AD498)</f>
        <v>8846.22</v>
      </c>
      <c r="AE497" s="129"/>
      <c r="AF497" s="124">
        <f>SUM(AF498)</f>
        <v>2153.7800000000007</v>
      </c>
      <c r="AG497" s="1"/>
    </row>
    <row r="498" spans="1:33" s="23" customFormat="1" ht="15.75" customHeight="1">
      <c r="A498" s="1"/>
      <c r="B498" s="77"/>
      <c r="C498" s="78"/>
      <c r="D498" s="78"/>
      <c r="E498" s="77"/>
      <c r="F498" s="79"/>
      <c r="G498" s="80"/>
      <c r="H498" s="81"/>
      <c r="I498" s="81"/>
      <c r="J498" s="82"/>
      <c r="K498" s="115"/>
      <c r="L498" s="114"/>
      <c r="M498" s="87">
        <v>2</v>
      </c>
      <c r="N498" s="155" t="s">
        <v>7</v>
      </c>
      <c r="O498" s="64"/>
      <c r="P498" s="65" t="s">
        <v>48</v>
      </c>
      <c r="Q498" s="83"/>
      <c r="R498" s="130">
        <v>5000</v>
      </c>
      <c r="S498" s="135"/>
      <c r="T498" s="182" t="s">
        <v>116</v>
      </c>
      <c r="U498" s="130">
        <v>6000</v>
      </c>
      <c r="V498" s="135"/>
      <c r="W498" s="137">
        <f>R498+U498</f>
        <v>11000</v>
      </c>
      <c r="X498" s="167"/>
      <c r="Y498" s="135"/>
      <c r="Z498" s="138">
        <v>8846.22</v>
      </c>
      <c r="AA498" s="139"/>
      <c r="AB498" s="138">
        <v>0</v>
      </c>
      <c r="AC498" s="135"/>
      <c r="AD498" s="138">
        <f>SUM(Z498+AB498)</f>
        <v>8846.22</v>
      </c>
      <c r="AE498" s="135"/>
      <c r="AF498" s="140">
        <f>W498-AD498</f>
        <v>2153.7800000000007</v>
      </c>
      <c r="AG498" s="1"/>
    </row>
    <row r="499" spans="1:33" ht="15.75" customHeight="1">
      <c r="A499" s="3"/>
      <c r="B499" s="58"/>
      <c r="C499" s="58"/>
      <c r="D499" s="59"/>
      <c r="E499" s="58"/>
      <c r="F499" s="54"/>
      <c r="G499" s="55"/>
      <c r="H499" s="56"/>
      <c r="I499" s="56"/>
      <c r="J499" s="57"/>
      <c r="K499" s="92">
        <v>3</v>
      </c>
      <c r="L499" s="88">
        <v>7</v>
      </c>
      <c r="M499" s="86"/>
      <c r="N499" s="154"/>
      <c r="O499" s="60"/>
      <c r="P499" s="62" t="s">
        <v>24</v>
      </c>
      <c r="Q499" s="61"/>
      <c r="R499" s="128">
        <f>SUM(R500:R502)</f>
        <v>2000</v>
      </c>
      <c r="S499" s="129"/>
      <c r="T499" s="184"/>
      <c r="U499" s="128"/>
      <c r="V499" s="129"/>
      <c r="W499" s="131">
        <f>SUM(W500:W502)</f>
        <v>2000</v>
      </c>
      <c r="X499" s="166">
        <f>W499/R499</f>
        <v>1</v>
      </c>
      <c r="Y499" s="129"/>
      <c r="Z499" s="133">
        <f>SUM(Z500:Z502)</f>
        <v>1928.44</v>
      </c>
      <c r="AA499" s="134"/>
      <c r="AB499" s="133">
        <f>SUM(AB500:AB502)</f>
        <v>0</v>
      </c>
      <c r="AC499" s="129"/>
      <c r="AD499" s="133">
        <f>SUM(AD500:AD502)</f>
        <v>1928.44</v>
      </c>
      <c r="AE499" s="129"/>
      <c r="AF499" s="124">
        <f>SUM(AF500:AF502)</f>
        <v>71.55999999999995</v>
      </c>
      <c r="AG499" s="1"/>
    </row>
    <row r="500" spans="1:33" s="23" customFormat="1" ht="15.75" customHeight="1" hidden="1">
      <c r="A500" s="1"/>
      <c r="B500" s="77"/>
      <c r="C500" s="77"/>
      <c r="D500" s="78"/>
      <c r="E500" s="77"/>
      <c r="F500" s="79"/>
      <c r="G500" s="80"/>
      <c r="H500" s="81"/>
      <c r="I500" s="81"/>
      <c r="J500" s="82"/>
      <c r="K500" s="113"/>
      <c r="L500" s="87"/>
      <c r="M500" s="87">
        <v>1</v>
      </c>
      <c r="N500" s="171">
        <v>3</v>
      </c>
      <c r="O500" s="64"/>
      <c r="P500" s="65" t="s">
        <v>66</v>
      </c>
      <c r="Q500" s="83"/>
      <c r="R500" s="130">
        <v>0</v>
      </c>
      <c r="S500" s="135"/>
      <c r="T500" s="173"/>
      <c r="U500" s="128"/>
      <c r="V500" s="135"/>
      <c r="W500" s="137">
        <v>0</v>
      </c>
      <c r="X500" s="167"/>
      <c r="Y500" s="135"/>
      <c r="Z500" s="138">
        <v>0</v>
      </c>
      <c r="AA500" s="139"/>
      <c r="AB500" s="138">
        <v>0</v>
      </c>
      <c r="AC500" s="135"/>
      <c r="AD500" s="138">
        <f>SUM(Z500+AB500)</f>
        <v>0</v>
      </c>
      <c r="AE500" s="135"/>
      <c r="AF500" s="140">
        <f>W500-AD500</f>
        <v>0</v>
      </c>
      <c r="AG500" s="1"/>
    </row>
    <row r="501" spans="1:33" s="23" customFormat="1" ht="15.75" customHeight="1">
      <c r="A501" s="1"/>
      <c r="B501" s="77"/>
      <c r="C501" s="78"/>
      <c r="D501" s="78"/>
      <c r="E501" s="77"/>
      <c r="F501" s="79"/>
      <c r="G501" s="80"/>
      <c r="H501" s="81"/>
      <c r="I501" s="81"/>
      <c r="J501" s="82"/>
      <c r="K501" s="113"/>
      <c r="L501" s="87"/>
      <c r="M501" s="87">
        <v>1</v>
      </c>
      <c r="N501" s="155">
        <v>2</v>
      </c>
      <c r="O501" s="64"/>
      <c r="P501" s="65" t="s">
        <v>69</v>
      </c>
      <c r="Q501" s="83"/>
      <c r="R501" s="130">
        <v>0</v>
      </c>
      <c r="S501" s="135"/>
      <c r="T501" s="173"/>
      <c r="U501" s="128"/>
      <c r="V501" s="135"/>
      <c r="W501" s="137">
        <f>R501*8/100</f>
        <v>0</v>
      </c>
      <c r="X501" s="167"/>
      <c r="Y501" s="135"/>
      <c r="Z501" s="138">
        <v>577.8</v>
      </c>
      <c r="AA501" s="139"/>
      <c r="AB501" s="138">
        <v>0</v>
      </c>
      <c r="AC501" s="135"/>
      <c r="AD501" s="138">
        <f>SUM(Z501+AB501)</f>
        <v>577.8</v>
      </c>
      <c r="AE501" s="135"/>
      <c r="AF501" s="140">
        <f>W501-AD501</f>
        <v>-577.8</v>
      </c>
      <c r="AG501" s="1"/>
    </row>
    <row r="502" spans="1:33" s="23" customFormat="1" ht="15.75" customHeight="1">
      <c r="A502" s="1"/>
      <c r="B502" s="77"/>
      <c r="C502" s="78"/>
      <c r="D502" s="78"/>
      <c r="E502" s="77"/>
      <c r="F502" s="79"/>
      <c r="G502" s="80"/>
      <c r="H502" s="81"/>
      <c r="I502" s="81"/>
      <c r="J502" s="82"/>
      <c r="K502" s="113"/>
      <c r="L502" s="87"/>
      <c r="M502" s="87">
        <v>3</v>
      </c>
      <c r="N502" s="155" t="s">
        <v>7</v>
      </c>
      <c r="O502" s="64"/>
      <c r="P502" s="65" t="s">
        <v>54</v>
      </c>
      <c r="Q502" s="83"/>
      <c r="R502" s="130">
        <v>2000</v>
      </c>
      <c r="S502" s="135"/>
      <c r="T502" s="173"/>
      <c r="U502" s="130"/>
      <c r="V502" s="135"/>
      <c r="W502" s="137">
        <v>2000</v>
      </c>
      <c r="X502" s="167"/>
      <c r="Y502" s="135"/>
      <c r="Z502" s="138">
        <v>1350.64</v>
      </c>
      <c r="AA502" s="139"/>
      <c r="AB502" s="138">
        <v>0</v>
      </c>
      <c r="AC502" s="135"/>
      <c r="AD502" s="138">
        <f>SUM(Z502+AB502)</f>
        <v>1350.64</v>
      </c>
      <c r="AE502" s="135"/>
      <c r="AF502" s="140">
        <f>W502-AD502</f>
        <v>649.3599999999999</v>
      </c>
      <c r="AG502" s="1"/>
    </row>
    <row r="503" spans="1:33" ht="15.75" customHeight="1">
      <c r="A503" s="3"/>
      <c r="B503" s="58"/>
      <c r="C503" s="58"/>
      <c r="D503" s="59"/>
      <c r="E503" s="58"/>
      <c r="F503" s="54"/>
      <c r="G503" s="55"/>
      <c r="H503" s="56"/>
      <c r="I503" s="56"/>
      <c r="J503" s="57"/>
      <c r="K503" s="91">
        <v>3</v>
      </c>
      <c r="L503" s="88">
        <v>9</v>
      </c>
      <c r="M503" s="86"/>
      <c r="N503" s="157"/>
      <c r="O503" s="73"/>
      <c r="P503" s="62" t="s">
        <v>23</v>
      </c>
      <c r="Q503" s="61"/>
      <c r="R503" s="128">
        <f>SUM(R504:R505)</f>
        <v>50000</v>
      </c>
      <c r="S503" s="129"/>
      <c r="T503" s="172"/>
      <c r="U503" s="128"/>
      <c r="V503" s="129"/>
      <c r="W503" s="131">
        <f>SUM(W504:W505)</f>
        <v>50000</v>
      </c>
      <c r="X503" s="166">
        <f>W503/R503</f>
        <v>1</v>
      </c>
      <c r="Y503" s="129"/>
      <c r="Z503" s="133">
        <f>SUM(Z504:Z505)</f>
        <v>31951.75</v>
      </c>
      <c r="AA503" s="134"/>
      <c r="AB503" s="133">
        <f>SUM(AB504:AB505)</f>
        <v>0</v>
      </c>
      <c r="AC503" s="129"/>
      <c r="AD503" s="133">
        <f>SUM(AD504:AD505)</f>
        <v>31951.75</v>
      </c>
      <c r="AE503" s="129"/>
      <c r="AF503" s="124">
        <f>SUM(AF504:AF505)</f>
        <v>18048.25</v>
      </c>
      <c r="AG503" s="1"/>
    </row>
    <row r="504" spans="1:33" s="23" customFormat="1" ht="15.75" customHeight="1">
      <c r="A504" s="1"/>
      <c r="B504" s="77"/>
      <c r="C504" s="78"/>
      <c r="D504" s="78"/>
      <c r="E504" s="77"/>
      <c r="F504" s="79"/>
      <c r="G504" s="80"/>
      <c r="H504" s="81"/>
      <c r="I504" s="81"/>
      <c r="J504" s="82"/>
      <c r="K504" s="112"/>
      <c r="L504" s="87"/>
      <c r="M504" s="87">
        <v>1</v>
      </c>
      <c r="N504" s="155" t="s">
        <v>6</v>
      </c>
      <c r="O504" s="64"/>
      <c r="P504" s="65" t="s">
        <v>49</v>
      </c>
      <c r="Q504" s="83"/>
      <c r="R504" s="130">
        <v>35000</v>
      </c>
      <c r="S504" s="135"/>
      <c r="T504" s="173"/>
      <c r="U504" s="128"/>
      <c r="V504" s="135"/>
      <c r="W504" s="137">
        <v>35000</v>
      </c>
      <c r="X504" s="167"/>
      <c r="Y504" s="135"/>
      <c r="Z504" s="138">
        <v>24282.56</v>
      </c>
      <c r="AA504" s="139"/>
      <c r="AB504" s="138">
        <v>0</v>
      </c>
      <c r="AC504" s="135"/>
      <c r="AD504" s="138">
        <f>SUM(Z504+AB504)</f>
        <v>24282.56</v>
      </c>
      <c r="AE504" s="135"/>
      <c r="AF504" s="140">
        <f>W504-AD504</f>
        <v>10717.439999999999</v>
      </c>
      <c r="AG504" s="1"/>
    </row>
    <row r="505" spans="1:33" s="23" customFormat="1" ht="15.75" customHeight="1">
      <c r="A505" s="1"/>
      <c r="B505" s="77"/>
      <c r="C505" s="78"/>
      <c r="D505" s="78"/>
      <c r="E505" s="77"/>
      <c r="F505" s="79"/>
      <c r="G505" s="80"/>
      <c r="H505" s="81"/>
      <c r="I505" s="81"/>
      <c r="J505" s="82"/>
      <c r="K505" s="112"/>
      <c r="L505" s="87"/>
      <c r="M505" s="87">
        <v>2</v>
      </c>
      <c r="N505" s="155" t="s">
        <v>6</v>
      </c>
      <c r="O505" s="64"/>
      <c r="P505" s="65" t="s">
        <v>50</v>
      </c>
      <c r="Q505" s="83"/>
      <c r="R505" s="130">
        <v>15000</v>
      </c>
      <c r="S505" s="135"/>
      <c r="T505" s="173"/>
      <c r="U505" s="128"/>
      <c r="V505" s="135"/>
      <c r="W505" s="137">
        <v>15000</v>
      </c>
      <c r="X505" s="167"/>
      <c r="Y505" s="135"/>
      <c r="Z505" s="138">
        <v>7669.19</v>
      </c>
      <c r="AA505" s="139"/>
      <c r="AB505" s="138">
        <v>0</v>
      </c>
      <c r="AC505" s="135"/>
      <c r="AD505" s="138">
        <f>SUM(Z505+AB505)</f>
        <v>7669.19</v>
      </c>
      <c r="AE505" s="135"/>
      <c r="AF505" s="140">
        <f>W505-AD505</f>
        <v>7330.81</v>
      </c>
      <c r="AG505" s="1"/>
    </row>
    <row r="506" spans="1:33" ht="15.75" customHeight="1">
      <c r="A506" s="1"/>
      <c r="B506" s="58"/>
      <c r="C506" s="58"/>
      <c r="D506" s="59"/>
      <c r="E506" s="58"/>
      <c r="F506" s="54"/>
      <c r="G506" s="55"/>
      <c r="H506" s="56"/>
      <c r="I506" s="56"/>
      <c r="J506" s="57"/>
      <c r="K506" s="91"/>
      <c r="L506" s="88"/>
      <c r="M506" s="86"/>
      <c r="N506" s="157"/>
      <c r="O506" s="60"/>
      <c r="P506" s="62"/>
      <c r="Q506" s="61"/>
      <c r="R506" s="128"/>
      <c r="S506" s="129"/>
      <c r="T506" s="172"/>
      <c r="U506" s="128"/>
      <c r="V506" s="129"/>
      <c r="W506" s="131"/>
      <c r="X506" s="166"/>
      <c r="Y506" s="129"/>
      <c r="Z506" s="133"/>
      <c r="AA506" s="134"/>
      <c r="AB506" s="133"/>
      <c r="AC506" s="129"/>
      <c r="AD506" s="133"/>
      <c r="AE506" s="129"/>
      <c r="AF506" s="124"/>
      <c r="AG506" s="1"/>
    </row>
    <row r="507" spans="1:33" s="21" customFormat="1" ht="15.75" customHeight="1">
      <c r="A507" s="20"/>
      <c r="B507" s="95">
        <v>38</v>
      </c>
      <c r="C507" s="51">
        <v>4</v>
      </c>
      <c r="D507" s="52">
        <v>56</v>
      </c>
      <c r="E507" s="51">
        <v>52</v>
      </c>
      <c r="F507" s="66">
        <v>9</v>
      </c>
      <c r="G507" s="67">
        <v>4</v>
      </c>
      <c r="H507" s="68">
        <v>1</v>
      </c>
      <c r="I507" s="68"/>
      <c r="J507" s="69">
        <v>2</v>
      </c>
      <c r="K507" s="89"/>
      <c r="L507" s="90"/>
      <c r="M507" s="85"/>
      <c r="N507" s="158"/>
      <c r="O507" s="74"/>
      <c r="P507" s="53" t="s">
        <v>39</v>
      </c>
      <c r="Q507" s="75"/>
      <c r="R507" s="124"/>
      <c r="S507" s="125"/>
      <c r="T507" s="179"/>
      <c r="U507" s="124"/>
      <c r="V507" s="125"/>
      <c r="W507" s="124"/>
      <c r="X507" s="168"/>
      <c r="Y507" s="125"/>
      <c r="Z507" s="124"/>
      <c r="AA507" s="125"/>
      <c r="AB507" s="124"/>
      <c r="AC507" s="125"/>
      <c r="AD507" s="133"/>
      <c r="AE507" s="125"/>
      <c r="AF507" s="124"/>
      <c r="AG507" s="20"/>
    </row>
    <row r="508" spans="1:33" ht="15.75" customHeight="1">
      <c r="A508" s="1"/>
      <c r="B508" s="58"/>
      <c r="C508" s="58"/>
      <c r="D508" s="59"/>
      <c r="E508" s="58"/>
      <c r="F508" s="54"/>
      <c r="G508" s="55"/>
      <c r="H508" s="56"/>
      <c r="I508" s="56"/>
      <c r="J508" s="57"/>
      <c r="K508" s="91">
        <v>3</v>
      </c>
      <c r="L508" s="88">
        <v>2</v>
      </c>
      <c r="M508" s="86"/>
      <c r="N508" s="154"/>
      <c r="O508" s="60"/>
      <c r="P508" s="76" t="s">
        <v>20</v>
      </c>
      <c r="Q508" s="61"/>
      <c r="R508" s="128">
        <f>SUM(R509:R516)</f>
        <v>46000</v>
      </c>
      <c r="S508" s="129"/>
      <c r="T508" s="172"/>
      <c r="U508" s="128"/>
      <c r="V508" s="129"/>
      <c r="W508" s="131">
        <f>SUM(W509:W516)</f>
        <v>46000</v>
      </c>
      <c r="X508" s="166">
        <f>W508/R508</f>
        <v>1</v>
      </c>
      <c r="Y508" s="129"/>
      <c r="Z508" s="133">
        <f>SUM(Z509:Z516)</f>
        <v>45248.82000000001</v>
      </c>
      <c r="AA508" s="133"/>
      <c r="AB508" s="133">
        <f>SUM(AB509:AB516)</f>
        <v>0</v>
      </c>
      <c r="AC508" s="133"/>
      <c r="AD508" s="133">
        <f>SUM(AD509:AD516)</f>
        <v>45248.82000000001</v>
      </c>
      <c r="AE508" s="133"/>
      <c r="AF508" s="124">
        <f>SUM(AF509:AF516)</f>
        <v>751.1800000000003</v>
      </c>
      <c r="AG508" s="1"/>
    </row>
    <row r="509" spans="1:33" s="23" customFormat="1" ht="15.75" customHeight="1">
      <c r="A509" s="1"/>
      <c r="B509" s="77"/>
      <c r="C509" s="78"/>
      <c r="D509" s="78"/>
      <c r="E509" s="77"/>
      <c r="F509" s="79"/>
      <c r="G509" s="80"/>
      <c r="H509" s="81"/>
      <c r="I509" s="81"/>
      <c r="J509" s="82"/>
      <c r="K509" s="112"/>
      <c r="L509" s="87"/>
      <c r="M509" s="87">
        <v>1</v>
      </c>
      <c r="N509" s="155" t="s">
        <v>6</v>
      </c>
      <c r="O509" s="64"/>
      <c r="P509" s="63" t="s">
        <v>45</v>
      </c>
      <c r="Q509" s="83"/>
      <c r="R509" s="130">
        <v>38000</v>
      </c>
      <c r="S509" s="135"/>
      <c r="T509" s="173"/>
      <c r="U509" s="130"/>
      <c r="V509" s="135"/>
      <c r="W509" s="137">
        <v>38000</v>
      </c>
      <c r="X509" s="167"/>
      <c r="Y509" s="135"/>
      <c r="Z509" s="138">
        <v>32755.48</v>
      </c>
      <c r="AA509" s="139"/>
      <c r="AB509" s="138">
        <v>0</v>
      </c>
      <c r="AC509" s="135"/>
      <c r="AD509" s="138">
        <f aca="true" t="shared" si="22" ref="AD509:AD516">SUM(Z509+AB509)</f>
        <v>32755.48</v>
      </c>
      <c r="AE509" s="135"/>
      <c r="AF509" s="140">
        <f aca="true" t="shared" si="23" ref="AF509:AF516">W509-AD509</f>
        <v>5244.52</v>
      </c>
      <c r="AG509" s="1"/>
    </row>
    <row r="510" spans="1:33" s="23" customFormat="1" ht="15.75" customHeight="1">
      <c r="A510" s="1"/>
      <c r="B510" s="77"/>
      <c r="C510" s="78"/>
      <c r="D510" s="78"/>
      <c r="E510" s="77"/>
      <c r="F510" s="79"/>
      <c r="G510" s="80"/>
      <c r="H510" s="81"/>
      <c r="I510" s="81"/>
      <c r="J510" s="82"/>
      <c r="K510" s="112"/>
      <c r="L510" s="87"/>
      <c r="M510" s="87">
        <v>1</v>
      </c>
      <c r="N510" s="155">
        <v>2</v>
      </c>
      <c r="O510" s="64"/>
      <c r="P510" s="63" t="s">
        <v>87</v>
      </c>
      <c r="Q510" s="83"/>
      <c r="R510" s="130">
        <v>0</v>
      </c>
      <c r="S510" s="135"/>
      <c r="T510" s="173"/>
      <c r="U510" s="130"/>
      <c r="V510" s="135"/>
      <c r="W510" s="137">
        <v>0</v>
      </c>
      <c r="X510" s="167"/>
      <c r="Y510" s="135"/>
      <c r="Z510" s="138">
        <v>450.17</v>
      </c>
      <c r="AA510" s="139"/>
      <c r="AB510" s="138">
        <v>0</v>
      </c>
      <c r="AC510" s="135"/>
      <c r="AD510" s="138">
        <f t="shared" si="22"/>
        <v>450.17</v>
      </c>
      <c r="AE510" s="135"/>
      <c r="AF510" s="140">
        <f t="shared" si="23"/>
        <v>-450.17</v>
      </c>
      <c r="AG510" s="1"/>
    </row>
    <row r="511" spans="1:33" s="23" customFormat="1" ht="15.75" customHeight="1">
      <c r="A511" s="1"/>
      <c r="B511" s="77"/>
      <c r="C511" s="78"/>
      <c r="D511" s="78"/>
      <c r="E511" s="77"/>
      <c r="F511" s="79"/>
      <c r="G511" s="80"/>
      <c r="H511" s="81"/>
      <c r="I511" s="81"/>
      <c r="J511" s="82"/>
      <c r="K511" s="112"/>
      <c r="L511" s="87"/>
      <c r="M511" s="87">
        <v>1</v>
      </c>
      <c r="N511" s="155">
        <v>90</v>
      </c>
      <c r="O511" s="64"/>
      <c r="P511" s="63" t="s">
        <v>109</v>
      </c>
      <c r="Q511" s="83"/>
      <c r="R511" s="130">
        <v>0</v>
      </c>
      <c r="S511" s="135"/>
      <c r="T511" s="173"/>
      <c r="U511" s="130"/>
      <c r="V511" s="135"/>
      <c r="W511" s="137">
        <v>0</v>
      </c>
      <c r="X511" s="167"/>
      <c r="Y511" s="135"/>
      <c r="Z511" s="138">
        <v>0</v>
      </c>
      <c r="AA511" s="139"/>
      <c r="AB511" s="138">
        <v>0</v>
      </c>
      <c r="AC511" s="135"/>
      <c r="AD511" s="138">
        <f t="shared" si="22"/>
        <v>0</v>
      </c>
      <c r="AE511" s="135"/>
      <c r="AF511" s="140">
        <f t="shared" si="23"/>
        <v>0</v>
      </c>
      <c r="AG511" s="1"/>
    </row>
    <row r="512" spans="1:33" s="23" customFormat="1" ht="15.75" customHeight="1">
      <c r="A512" s="1"/>
      <c r="B512" s="77"/>
      <c r="C512" s="78"/>
      <c r="D512" s="78"/>
      <c r="E512" s="77"/>
      <c r="F512" s="79"/>
      <c r="G512" s="80"/>
      <c r="H512" s="81"/>
      <c r="I512" s="81"/>
      <c r="J512" s="82"/>
      <c r="K512" s="112"/>
      <c r="L512" s="87"/>
      <c r="M512" s="87">
        <v>2</v>
      </c>
      <c r="N512" s="155" t="s">
        <v>7</v>
      </c>
      <c r="O512" s="64"/>
      <c r="P512" s="63" t="s">
        <v>46</v>
      </c>
      <c r="Q512" s="83"/>
      <c r="R512" s="130">
        <v>7000</v>
      </c>
      <c r="S512" s="135"/>
      <c r="T512" s="173"/>
      <c r="U512" s="128"/>
      <c r="V512" s="135"/>
      <c r="W512" s="137">
        <v>7000</v>
      </c>
      <c r="X512" s="167"/>
      <c r="Y512" s="135"/>
      <c r="Z512" s="138">
        <v>6873.62</v>
      </c>
      <c r="AA512" s="139"/>
      <c r="AB512" s="138">
        <v>0</v>
      </c>
      <c r="AC512" s="135"/>
      <c r="AD512" s="138">
        <f t="shared" si="22"/>
        <v>6873.62</v>
      </c>
      <c r="AE512" s="135"/>
      <c r="AF512" s="140">
        <f t="shared" si="23"/>
        <v>126.38000000000011</v>
      </c>
      <c r="AG512" s="1"/>
    </row>
    <row r="513" spans="1:33" s="23" customFormat="1" ht="15.75" customHeight="1">
      <c r="A513" s="1"/>
      <c r="B513" s="77"/>
      <c r="C513" s="78"/>
      <c r="D513" s="78"/>
      <c r="E513" s="77"/>
      <c r="F513" s="79"/>
      <c r="G513" s="80"/>
      <c r="H513" s="81"/>
      <c r="I513" s="81"/>
      <c r="J513" s="82"/>
      <c r="K513" s="112"/>
      <c r="L513" s="87"/>
      <c r="M513" s="87">
        <v>5</v>
      </c>
      <c r="N513" s="155" t="s">
        <v>6</v>
      </c>
      <c r="O513" s="64"/>
      <c r="P513" s="63" t="s">
        <v>55</v>
      </c>
      <c r="Q513" s="83"/>
      <c r="R513" s="130">
        <v>1000</v>
      </c>
      <c r="S513" s="135"/>
      <c r="T513" s="173"/>
      <c r="U513" s="128"/>
      <c r="V513" s="135"/>
      <c r="W513" s="137">
        <v>1000</v>
      </c>
      <c r="X513" s="167"/>
      <c r="Y513" s="135"/>
      <c r="Z513" s="138">
        <v>839.54</v>
      </c>
      <c r="AA513" s="139"/>
      <c r="AB513" s="138">
        <v>0</v>
      </c>
      <c r="AC513" s="135"/>
      <c r="AD513" s="138">
        <f t="shared" si="22"/>
        <v>839.54</v>
      </c>
      <c r="AE513" s="135"/>
      <c r="AF513" s="140">
        <f t="shared" si="23"/>
        <v>160.46000000000004</v>
      </c>
      <c r="AG513" s="1"/>
    </row>
    <row r="514" spans="1:33" s="23" customFormat="1" ht="15.75" customHeight="1">
      <c r="A514" s="1"/>
      <c r="B514" s="77"/>
      <c r="C514" s="78"/>
      <c r="D514" s="78"/>
      <c r="E514" s="77"/>
      <c r="F514" s="79"/>
      <c r="G514" s="80"/>
      <c r="H514" s="81"/>
      <c r="I514" s="81"/>
      <c r="J514" s="82"/>
      <c r="K514" s="112"/>
      <c r="L514" s="87"/>
      <c r="M514" s="87">
        <v>6</v>
      </c>
      <c r="N514" s="155">
        <v>1</v>
      </c>
      <c r="O514" s="64"/>
      <c r="P514" s="63" t="s">
        <v>107</v>
      </c>
      <c r="Q514" s="83"/>
      <c r="R514" s="130">
        <v>0</v>
      </c>
      <c r="S514" s="135"/>
      <c r="T514" s="173"/>
      <c r="U514" s="128"/>
      <c r="V514" s="135"/>
      <c r="W514" s="137">
        <v>0</v>
      </c>
      <c r="X514" s="167"/>
      <c r="Y514" s="135"/>
      <c r="Z514" s="138">
        <v>0</v>
      </c>
      <c r="AA514" s="139"/>
      <c r="AB514" s="138">
        <v>0</v>
      </c>
      <c r="AC514" s="135"/>
      <c r="AD514" s="138">
        <f t="shared" si="22"/>
        <v>0</v>
      </c>
      <c r="AE514" s="135"/>
      <c r="AF514" s="140">
        <f t="shared" si="23"/>
        <v>0</v>
      </c>
      <c r="AG514" s="1"/>
    </row>
    <row r="515" spans="1:33" s="23" customFormat="1" ht="15.75" customHeight="1">
      <c r="A515" s="1"/>
      <c r="B515" s="77"/>
      <c r="C515" s="78"/>
      <c r="D515" s="78"/>
      <c r="E515" s="77"/>
      <c r="F515" s="79"/>
      <c r="G515" s="80"/>
      <c r="H515" s="81"/>
      <c r="I515" s="81"/>
      <c r="J515" s="82"/>
      <c r="K515" s="112"/>
      <c r="L515" s="87"/>
      <c r="M515" s="87">
        <v>9</v>
      </c>
      <c r="N515" s="155">
        <v>1</v>
      </c>
      <c r="O515" s="64"/>
      <c r="P515" s="63" t="s">
        <v>110</v>
      </c>
      <c r="Q515" s="83"/>
      <c r="R515" s="130">
        <v>0</v>
      </c>
      <c r="S515" s="135"/>
      <c r="T515" s="173"/>
      <c r="U515" s="128"/>
      <c r="V515" s="135"/>
      <c r="W515" s="137">
        <f>R515*8/100</f>
        <v>0</v>
      </c>
      <c r="X515" s="167"/>
      <c r="Y515" s="135"/>
      <c r="Z515" s="138">
        <v>0</v>
      </c>
      <c r="AA515" s="139"/>
      <c r="AB515" s="138">
        <v>0</v>
      </c>
      <c r="AC515" s="135"/>
      <c r="AD515" s="138">
        <f t="shared" si="22"/>
        <v>0</v>
      </c>
      <c r="AE515" s="135"/>
      <c r="AF515" s="140">
        <f t="shared" si="23"/>
        <v>0</v>
      </c>
      <c r="AG515" s="1"/>
    </row>
    <row r="516" spans="1:33" s="23" customFormat="1" ht="15.75" customHeight="1">
      <c r="A516" s="1"/>
      <c r="B516" s="77"/>
      <c r="C516" s="78"/>
      <c r="D516" s="78"/>
      <c r="E516" s="77"/>
      <c r="F516" s="79"/>
      <c r="G516" s="80"/>
      <c r="H516" s="81"/>
      <c r="I516" s="81"/>
      <c r="J516" s="82"/>
      <c r="K516" s="112"/>
      <c r="L516" s="87"/>
      <c r="M516" s="87">
        <v>9</v>
      </c>
      <c r="N516" s="155">
        <v>90</v>
      </c>
      <c r="O516" s="64"/>
      <c r="P516" s="63" t="s">
        <v>105</v>
      </c>
      <c r="Q516" s="83"/>
      <c r="R516" s="130">
        <v>0</v>
      </c>
      <c r="S516" s="135"/>
      <c r="T516" s="173"/>
      <c r="U516" s="128"/>
      <c r="V516" s="135"/>
      <c r="W516" s="137">
        <f>R516*8/100</f>
        <v>0</v>
      </c>
      <c r="X516" s="167"/>
      <c r="Y516" s="135"/>
      <c r="Z516" s="138">
        <v>4330.01</v>
      </c>
      <c r="AA516" s="139"/>
      <c r="AB516" s="138">
        <v>0</v>
      </c>
      <c r="AC516" s="135"/>
      <c r="AD516" s="138">
        <f t="shared" si="22"/>
        <v>4330.01</v>
      </c>
      <c r="AE516" s="135"/>
      <c r="AF516" s="140">
        <f t="shared" si="23"/>
        <v>-4330.01</v>
      </c>
      <c r="AG516" s="1"/>
    </row>
    <row r="517" spans="1:33" ht="15.75" customHeight="1">
      <c r="A517" s="1"/>
      <c r="B517" s="58"/>
      <c r="C517" s="58"/>
      <c r="D517" s="59"/>
      <c r="E517" s="58"/>
      <c r="F517" s="54"/>
      <c r="G517" s="55"/>
      <c r="H517" s="56"/>
      <c r="I517" s="56"/>
      <c r="J517" s="57"/>
      <c r="K517" s="92" t="s">
        <v>18</v>
      </c>
      <c r="L517" s="88">
        <v>3</v>
      </c>
      <c r="M517" s="86"/>
      <c r="N517" s="154"/>
      <c r="O517" s="60"/>
      <c r="P517" s="62" t="s">
        <v>21</v>
      </c>
      <c r="Q517" s="61"/>
      <c r="R517" s="128">
        <f>SUM(R518:R520)</f>
        <v>14000</v>
      </c>
      <c r="S517" s="129"/>
      <c r="T517" s="172"/>
      <c r="U517" s="128"/>
      <c r="V517" s="129"/>
      <c r="W517" s="131">
        <f>SUM(W518:W520)</f>
        <v>14000</v>
      </c>
      <c r="X517" s="166">
        <f>W517/R517</f>
        <v>1</v>
      </c>
      <c r="Y517" s="129"/>
      <c r="Z517" s="133">
        <f>SUM(Z518:Z520)</f>
        <v>5300</v>
      </c>
      <c r="AA517" s="134"/>
      <c r="AB517" s="133">
        <f>SUM(AB518:AB520)</f>
        <v>0</v>
      </c>
      <c r="AC517" s="129"/>
      <c r="AD517" s="133">
        <f>SUM(AD518:AD520)</f>
        <v>5300</v>
      </c>
      <c r="AE517" s="129"/>
      <c r="AF517" s="124">
        <f>SUM(AF518:AF520)</f>
        <v>8700</v>
      </c>
      <c r="AG517" s="1"/>
    </row>
    <row r="518" spans="1:33" s="23" customFormat="1" ht="15.75" customHeight="1">
      <c r="A518" s="1"/>
      <c r="B518" s="77"/>
      <c r="C518" s="78"/>
      <c r="D518" s="78"/>
      <c r="E518" s="77"/>
      <c r="F518" s="79"/>
      <c r="G518" s="80"/>
      <c r="H518" s="81"/>
      <c r="I518" s="81"/>
      <c r="J518" s="82"/>
      <c r="K518" s="113"/>
      <c r="L518" s="114"/>
      <c r="M518" s="87">
        <v>1</v>
      </c>
      <c r="N518" s="155" t="s">
        <v>6</v>
      </c>
      <c r="O518" s="64"/>
      <c r="P518" s="65" t="s">
        <v>51</v>
      </c>
      <c r="Q518" s="83"/>
      <c r="R518" s="130">
        <v>4000</v>
      </c>
      <c r="S518" s="135"/>
      <c r="T518" s="173"/>
      <c r="U518" s="128"/>
      <c r="V518" s="135"/>
      <c r="W518" s="137">
        <v>4000</v>
      </c>
      <c r="X518" s="167"/>
      <c r="Y518" s="135"/>
      <c r="Z518" s="138">
        <v>3200</v>
      </c>
      <c r="AA518" s="139"/>
      <c r="AB518" s="138">
        <v>0</v>
      </c>
      <c r="AC518" s="135"/>
      <c r="AD518" s="138">
        <f>SUM(Z518+AB518)</f>
        <v>3200</v>
      </c>
      <c r="AE518" s="135"/>
      <c r="AF518" s="140">
        <f>W518-AD518</f>
        <v>800</v>
      </c>
      <c r="AG518" s="1"/>
    </row>
    <row r="519" spans="1:33" s="23" customFormat="1" ht="15.75" customHeight="1">
      <c r="A519" s="1"/>
      <c r="B519" s="77"/>
      <c r="C519" s="78"/>
      <c r="D519" s="78"/>
      <c r="E519" s="77"/>
      <c r="F519" s="79"/>
      <c r="G519" s="80"/>
      <c r="H519" s="81"/>
      <c r="I519" s="81"/>
      <c r="J519" s="82"/>
      <c r="K519" s="113"/>
      <c r="L519" s="114"/>
      <c r="M519" s="87">
        <v>2</v>
      </c>
      <c r="N519" s="155" t="s">
        <v>6</v>
      </c>
      <c r="O519" s="64"/>
      <c r="P519" s="65" t="s">
        <v>47</v>
      </c>
      <c r="Q519" s="83"/>
      <c r="R519" s="130">
        <v>8000</v>
      </c>
      <c r="S519" s="135"/>
      <c r="T519" s="173"/>
      <c r="U519" s="130"/>
      <c r="V519" s="135"/>
      <c r="W519" s="137">
        <v>8000</v>
      </c>
      <c r="X519" s="167"/>
      <c r="Y519" s="135"/>
      <c r="Z519" s="138">
        <v>1000</v>
      </c>
      <c r="AA519" s="139"/>
      <c r="AB519" s="138">
        <v>0</v>
      </c>
      <c r="AC519" s="135"/>
      <c r="AD519" s="138">
        <f>SUM(Z519+AB519)</f>
        <v>1000</v>
      </c>
      <c r="AE519" s="135"/>
      <c r="AF519" s="140">
        <f>W519-AD519</f>
        <v>7000</v>
      </c>
      <c r="AG519" s="1"/>
    </row>
    <row r="520" spans="1:33" s="23" customFormat="1" ht="15.75" customHeight="1">
      <c r="A520" s="1"/>
      <c r="B520" s="77"/>
      <c r="C520" s="78"/>
      <c r="D520" s="78"/>
      <c r="E520" s="77"/>
      <c r="F520" s="79"/>
      <c r="G520" s="80"/>
      <c r="H520" s="81"/>
      <c r="I520" s="81"/>
      <c r="J520" s="82"/>
      <c r="K520" s="113"/>
      <c r="L520" s="114"/>
      <c r="M520" s="87">
        <v>3</v>
      </c>
      <c r="N520" s="155" t="s">
        <v>6</v>
      </c>
      <c r="O520" s="64"/>
      <c r="P520" s="65" t="s">
        <v>52</v>
      </c>
      <c r="Q520" s="83"/>
      <c r="R520" s="130">
        <v>2000</v>
      </c>
      <c r="S520" s="135"/>
      <c r="T520" s="173"/>
      <c r="U520" s="128"/>
      <c r="V520" s="135"/>
      <c r="W520" s="137">
        <v>2000</v>
      </c>
      <c r="X520" s="167"/>
      <c r="Y520" s="135"/>
      <c r="Z520" s="138">
        <v>1100</v>
      </c>
      <c r="AA520" s="139"/>
      <c r="AB520" s="138">
        <v>0</v>
      </c>
      <c r="AC520" s="135"/>
      <c r="AD520" s="138">
        <f>SUM(Z520+AB520)</f>
        <v>1100</v>
      </c>
      <c r="AE520" s="135"/>
      <c r="AF520" s="140">
        <f>W520-AD520</f>
        <v>900</v>
      </c>
      <c r="AG520" s="1"/>
    </row>
    <row r="521" spans="1:33" ht="15.75" customHeight="1">
      <c r="A521" s="1"/>
      <c r="B521" s="58"/>
      <c r="C521" s="58"/>
      <c r="D521" s="59"/>
      <c r="E521" s="59"/>
      <c r="F521" s="54"/>
      <c r="G521" s="55"/>
      <c r="H521" s="56"/>
      <c r="I521" s="56"/>
      <c r="J521" s="57"/>
      <c r="K521" s="94">
        <v>3</v>
      </c>
      <c r="L521" s="93">
        <v>5</v>
      </c>
      <c r="M521" s="86"/>
      <c r="N521" s="154"/>
      <c r="O521" s="64"/>
      <c r="P521" s="62" t="s">
        <v>22</v>
      </c>
      <c r="Q521" s="61"/>
      <c r="R521" s="128">
        <f>SUM(R522)</f>
        <v>3000</v>
      </c>
      <c r="S521" s="129"/>
      <c r="T521" s="172"/>
      <c r="U521" s="128"/>
      <c r="V521" s="129"/>
      <c r="W521" s="131">
        <f>SUM(W522)</f>
        <v>3000</v>
      </c>
      <c r="X521" s="166">
        <f>W521/R521</f>
        <v>1</v>
      </c>
      <c r="Y521" s="129"/>
      <c r="Z521" s="133">
        <f>SUM(Z522)</f>
        <v>2996.7</v>
      </c>
      <c r="AA521" s="134"/>
      <c r="AB521" s="133">
        <f>SUM(AB522)</f>
        <v>0</v>
      </c>
      <c r="AC521" s="129"/>
      <c r="AD521" s="133">
        <f>SUM(AD522)</f>
        <v>2996.7</v>
      </c>
      <c r="AE521" s="129"/>
      <c r="AF521" s="124">
        <f>SUM(AF522)</f>
        <v>3.300000000000182</v>
      </c>
      <c r="AG521" s="1"/>
    </row>
    <row r="522" spans="1:33" s="23" customFormat="1" ht="15.75" customHeight="1">
      <c r="A522" s="1"/>
      <c r="B522" s="77"/>
      <c r="C522" s="78"/>
      <c r="D522" s="78"/>
      <c r="E522" s="77"/>
      <c r="F522" s="79"/>
      <c r="G522" s="80"/>
      <c r="H522" s="81"/>
      <c r="I522" s="81"/>
      <c r="J522" s="82"/>
      <c r="K522" s="115"/>
      <c r="L522" s="114"/>
      <c r="M522" s="87">
        <v>2</v>
      </c>
      <c r="N522" s="155" t="s">
        <v>7</v>
      </c>
      <c r="O522" s="64"/>
      <c r="P522" s="65" t="s">
        <v>48</v>
      </c>
      <c r="Q522" s="83"/>
      <c r="R522" s="130">
        <v>3000</v>
      </c>
      <c r="S522" s="135"/>
      <c r="T522" s="173"/>
      <c r="U522" s="128"/>
      <c r="V522" s="135"/>
      <c r="W522" s="137">
        <v>3000</v>
      </c>
      <c r="X522" s="167"/>
      <c r="Y522" s="135"/>
      <c r="Z522" s="138">
        <v>2996.7</v>
      </c>
      <c r="AA522" s="139"/>
      <c r="AB522" s="138">
        <v>0</v>
      </c>
      <c r="AC522" s="135"/>
      <c r="AD522" s="138">
        <f>SUM(Z522+AB522)</f>
        <v>2996.7</v>
      </c>
      <c r="AE522" s="135"/>
      <c r="AF522" s="140">
        <f>W522-AD522</f>
        <v>3.300000000000182</v>
      </c>
      <c r="AG522" s="1"/>
    </row>
    <row r="523" spans="1:33" ht="15.75" customHeight="1">
      <c r="A523" s="3"/>
      <c r="B523" s="58"/>
      <c r="C523" s="58"/>
      <c r="D523" s="59"/>
      <c r="E523" s="58"/>
      <c r="F523" s="54"/>
      <c r="G523" s="55"/>
      <c r="H523" s="56"/>
      <c r="I523" s="56"/>
      <c r="J523" s="57"/>
      <c r="K523" s="92">
        <v>3</v>
      </c>
      <c r="L523" s="88">
        <v>7</v>
      </c>
      <c r="M523" s="86"/>
      <c r="N523" s="154"/>
      <c r="O523" s="60"/>
      <c r="P523" s="62" t="s">
        <v>24</v>
      </c>
      <c r="Q523" s="61"/>
      <c r="R523" s="128">
        <f>SUM(R524:R526)</f>
        <v>3000</v>
      </c>
      <c r="S523" s="129"/>
      <c r="T523" s="172"/>
      <c r="U523" s="128"/>
      <c r="V523" s="129"/>
      <c r="W523" s="131">
        <f>SUM(W524:W526)</f>
        <v>3000</v>
      </c>
      <c r="X523" s="166">
        <f>W523/R523</f>
        <v>1</v>
      </c>
      <c r="Y523" s="129"/>
      <c r="Z523" s="133">
        <f>SUM(Z524:Z526)</f>
        <v>2967.7</v>
      </c>
      <c r="AA523" s="134"/>
      <c r="AB523" s="133">
        <f>SUM(AB524:AB526)</f>
        <v>0</v>
      </c>
      <c r="AC523" s="129"/>
      <c r="AD523" s="133">
        <f>SUM(AD524:AD526)</f>
        <v>2967.7</v>
      </c>
      <c r="AE523" s="129"/>
      <c r="AF523" s="124">
        <f>SUM(AF524:AF526)</f>
        <v>32.30000000000018</v>
      </c>
      <c r="AG523" s="1"/>
    </row>
    <row r="524" spans="1:33" s="23" customFormat="1" ht="15.75" customHeight="1">
      <c r="A524" s="1"/>
      <c r="B524" s="77"/>
      <c r="C524" s="77"/>
      <c r="D524" s="78"/>
      <c r="E524" s="77"/>
      <c r="F524" s="79"/>
      <c r="G524" s="80"/>
      <c r="H524" s="81"/>
      <c r="I524" s="81"/>
      <c r="J524" s="82"/>
      <c r="K524" s="113"/>
      <c r="L524" s="87"/>
      <c r="M524" s="87">
        <v>1</v>
      </c>
      <c r="N524" s="171">
        <v>2</v>
      </c>
      <c r="O524" s="64"/>
      <c r="P524" s="65" t="s">
        <v>69</v>
      </c>
      <c r="Q524" s="83"/>
      <c r="R524" s="130">
        <v>0</v>
      </c>
      <c r="S524" s="135"/>
      <c r="T524" s="173"/>
      <c r="U524" s="130"/>
      <c r="V524" s="135"/>
      <c r="W524" s="137">
        <f>R524*8/100</f>
        <v>0</v>
      </c>
      <c r="X524" s="167"/>
      <c r="Y524" s="135"/>
      <c r="Z524" s="138">
        <v>0</v>
      </c>
      <c r="AA524" s="139"/>
      <c r="AB524" s="138">
        <v>0</v>
      </c>
      <c r="AC524" s="135"/>
      <c r="AD524" s="138">
        <f>SUM(Z524+AB524)</f>
        <v>0</v>
      </c>
      <c r="AE524" s="135"/>
      <c r="AF524" s="140">
        <f>W524-AD524</f>
        <v>0</v>
      </c>
      <c r="AG524" s="1"/>
    </row>
    <row r="525" spans="1:33" s="23" customFormat="1" ht="15.75" customHeight="1">
      <c r="A525" s="1"/>
      <c r="B525" s="77"/>
      <c r="C525" s="77"/>
      <c r="D525" s="78"/>
      <c r="E525" s="77"/>
      <c r="F525" s="79"/>
      <c r="G525" s="80"/>
      <c r="H525" s="81"/>
      <c r="I525" s="81"/>
      <c r="J525" s="82"/>
      <c r="K525" s="113"/>
      <c r="L525" s="87"/>
      <c r="M525" s="87">
        <v>1</v>
      </c>
      <c r="N525" s="171">
        <v>90</v>
      </c>
      <c r="O525" s="64"/>
      <c r="P525" s="65" t="s">
        <v>82</v>
      </c>
      <c r="Q525" s="83"/>
      <c r="R525" s="130">
        <v>0</v>
      </c>
      <c r="S525" s="135"/>
      <c r="T525" s="173"/>
      <c r="U525" s="128"/>
      <c r="V525" s="135"/>
      <c r="W525" s="137">
        <f>R525*8/100</f>
        <v>0</v>
      </c>
      <c r="X525" s="167"/>
      <c r="Y525" s="135"/>
      <c r="Z525" s="138">
        <v>0</v>
      </c>
      <c r="AA525" s="139"/>
      <c r="AB525" s="138">
        <v>0</v>
      </c>
      <c r="AC525" s="135"/>
      <c r="AD525" s="138">
        <f>SUM(Z525+AB525)</f>
        <v>0</v>
      </c>
      <c r="AE525" s="135"/>
      <c r="AF525" s="140">
        <f>W525-AD525</f>
        <v>0</v>
      </c>
      <c r="AG525" s="1"/>
    </row>
    <row r="526" spans="1:33" s="23" customFormat="1" ht="15.75" customHeight="1">
      <c r="A526" s="1"/>
      <c r="B526" s="77"/>
      <c r="C526" s="78"/>
      <c r="D526" s="78"/>
      <c r="E526" s="77"/>
      <c r="F526" s="79"/>
      <c r="G526" s="80"/>
      <c r="H526" s="81"/>
      <c r="I526" s="81"/>
      <c r="J526" s="82"/>
      <c r="K526" s="113"/>
      <c r="L526" s="87"/>
      <c r="M526" s="87">
        <v>3</v>
      </c>
      <c r="N526" s="155" t="s">
        <v>7</v>
      </c>
      <c r="O526" s="64"/>
      <c r="P526" s="65" t="s">
        <v>54</v>
      </c>
      <c r="Q526" s="83"/>
      <c r="R526" s="130">
        <v>3000</v>
      </c>
      <c r="S526" s="135"/>
      <c r="T526" s="173"/>
      <c r="U526" s="128"/>
      <c r="V526" s="135"/>
      <c r="W526" s="137">
        <v>3000</v>
      </c>
      <c r="X526" s="167"/>
      <c r="Y526" s="135"/>
      <c r="Z526" s="138">
        <v>2967.7</v>
      </c>
      <c r="AA526" s="139"/>
      <c r="AB526" s="138">
        <v>0</v>
      </c>
      <c r="AC526" s="135"/>
      <c r="AD526" s="138">
        <f>SUM(Z526+AB526)</f>
        <v>2967.7</v>
      </c>
      <c r="AE526" s="135"/>
      <c r="AF526" s="140">
        <f>W526-AD526</f>
        <v>32.30000000000018</v>
      </c>
      <c r="AG526" s="1"/>
    </row>
    <row r="527" spans="1:33" ht="15.75" customHeight="1">
      <c r="A527" s="3"/>
      <c r="B527" s="58"/>
      <c r="C527" s="58"/>
      <c r="D527" s="59"/>
      <c r="E527" s="58"/>
      <c r="F527" s="54"/>
      <c r="G527" s="55"/>
      <c r="H527" s="56"/>
      <c r="I527" s="56"/>
      <c r="J527" s="57"/>
      <c r="K527" s="91">
        <v>3</v>
      </c>
      <c r="L527" s="88">
        <v>9</v>
      </c>
      <c r="M527" s="86"/>
      <c r="N527" s="157"/>
      <c r="O527" s="73"/>
      <c r="P527" s="62" t="s">
        <v>23</v>
      </c>
      <c r="Q527" s="61"/>
      <c r="R527" s="128">
        <f>SUM(R528:R529)</f>
        <v>230000</v>
      </c>
      <c r="S527" s="129"/>
      <c r="T527" s="172"/>
      <c r="U527" s="128"/>
      <c r="V527" s="129"/>
      <c r="W527" s="131">
        <f>SUM(W528:W529)</f>
        <v>230000</v>
      </c>
      <c r="X527" s="166">
        <f>W527/R527</f>
        <v>1</v>
      </c>
      <c r="Y527" s="129"/>
      <c r="Z527" s="133">
        <f>SUM(Z528:Z529)</f>
        <v>147601.32</v>
      </c>
      <c r="AA527" s="134"/>
      <c r="AB527" s="133">
        <f>SUM(AB528:AB529)</f>
        <v>0</v>
      </c>
      <c r="AC527" s="129"/>
      <c r="AD527" s="133">
        <f>SUM(AD528:AD529)</f>
        <v>147601.32</v>
      </c>
      <c r="AE527" s="129"/>
      <c r="AF527" s="124">
        <f>SUM(AF528:AF529)</f>
        <v>82398.68000000001</v>
      </c>
      <c r="AG527" s="1"/>
    </row>
    <row r="528" spans="1:33" s="23" customFormat="1" ht="15.75" customHeight="1">
      <c r="A528" s="1"/>
      <c r="B528" s="77"/>
      <c r="C528" s="78"/>
      <c r="D528" s="78"/>
      <c r="E528" s="77"/>
      <c r="F528" s="79"/>
      <c r="G528" s="80"/>
      <c r="H528" s="81"/>
      <c r="I528" s="81"/>
      <c r="J528" s="82"/>
      <c r="K528" s="112"/>
      <c r="L528" s="87"/>
      <c r="M528" s="87">
        <v>1</v>
      </c>
      <c r="N528" s="155" t="s">
        <v>6</v>
      </c>
      <c r="O528" s="64"/>
      <c r="P528" s="65" t="s">
        <v>49</v>
      </c>
      <c r="Q528" s="83"/>
      <c r="R528" s="130">
        <v>160000</v>
      </c>
      <c r="S528" s="135"/>
      <c r="T528" s="173"/>
      <c r="U528" s="128"/>
      <c r="V528" s="135"/>
      <c r="W528" s="137">
        <v>160000</v>
      </c>
      <c r="X528" s="167"/>
      <c r="Y528" s="135"/>
      <c r="Z528" s="138">
        <v>101302.04</v>
      </c>
      <c r="AA528" s="139"/>
      <c r="AB528" s="138">
        <v>0</v>
      </c>
      <c r="AC528" s="135"/>
      <c r="AD528" s="138">
        <f>SUM(Z528+AB528)</f>
        <v>101302.04</v>
      </c>
      <c r="AE528" s="135"/>
      <c r="AF528" s="140">
        <f>W528-AD528</f>
        <v>58697.96000000001</v>
      </c>
      <c r="AG528" s="1"/>
    </row>
    <row r="529" spans="1:33" s="23" customFormat="1" ht="15.75" customHeight="1">
      <c r="A529" s="1"/>
      <c r="B529" s="77"/>
      <c r="C529" s="78"/>
      <c r="D529" s="78"/>
      <c r="E529" s="77"/>
      <c r="F529" s="79"/>
      <c r="G529" s="80"/>
      <c r="H529" s="81"/>
      <c r="I529" s="81"/>
      <c r="J529" s="82"/>
      <c r="K529" s="112"/>
      <c r="L529" s="87"/>
      <c r="M529" s="87">
        <v>2</v>
      </c>
      <c r="N529" s="155" t="s">
        <v>6</v>
      </c>
      <c r="O529" s="64"/>
      <c r="P529" s="65" t="s">
        <v>50</v>
      </c>
      <c r="Q529" s="83"/>
      <c r="R529" s="130">
        <v>70000</v>
      </c>
      <c r="S529" s="135"/>
      <c r="T529" s="173"/>
      <c r="U529" s="128"/>
      <c r="V529" s="135"/>
      <c r="W529" s="137">
        <v>70000</v>
      </c>
      <c r="X529" s="167"/>
      <c r="Y529" s="135"/>
      <c r="Z529" s="138">
        <v>46299.28</v>
      </c>
      <c r="AA529" s="139"/>
      <c r="AB529" s="138">
        <v>0</v>
      </c>
      <c r="AC529" s="135"/>
      <c r="AD529" s="138">
        <f>SUM(Z529+AB529)</f>
        <v>46299.28</v>
      </c>
      <c r="AE529" s="135"/>
      <c r="AF529" s="140">
        <f>W529-AD529</f>
        <v>23700.72</v>
      </c>
      <c r="AG529" s="1"/>
    </row>
    <row r="530" spans="1:33" ht="15.75" customHeight="1">
      <c r="A530" s="1"/>
      <c r="B530" s="58"/>
      <c r="C530" s="58"/>
      <c r="D530" s="59"/>
      <c r="E530" s="58"/>
      <c r="F530" s="54"/>
      <c r="G530" s="55"/>
      <c r="H530" s="56"/>
      <c r="I530" s="56"/>
      <c r="J530" s="57"/>
      <c r="K530" s="91"/>
      <c r="L530" s="88"/>
      <c r="M530" s="86"/>
      <c r="N530" s="157"/>
      <c r="O530" s="60"/>
      <c r="P530" s="62"/>
      <c r="Q530" s="61"/>
      <c r="R530" s="128"/>
      <c r="S530" s="129"/>
      <c r="T530" s="172"/>
      <c r="U530" s="128"/>
      <c r="V530" s="129"/>
      <c r="W530" s="131"/>
      <c r="X530" s="166"/>
      <c r="Y530" s="129"/>
      <c r="Z530" s="133"/>
      <c r="AA530" s="134"/>
      <c r="AB530" s="133"/>
      <c r="AC530" s="129"/>
      <c r="AD530" s="133"/>
      <c r="AE530" s="129"/>
      <c r="AF530" s="124"/>
      <c r="AG530" s="1"/>
    </row>
    <row r="531" spans="1:33" s="21" customFormat="1" ht="15.75" customHeight="1" hidden="1">
      <c r="A531" s="20"/>
      <c r="B531" s="95">
        <v>38</v>
      </c>
      <c r="C531" s="51">
        <v>4</v>
      </c>
      <c r="D531" s="51">
        <v>60</v>
      </c>
      <c r="E531" s="51">
        <v>55</v>
      </c>
      <c r="F531" s="71">
        <v>1</v>
      </c>
      <c r="G531" s="67">
        <v>4</v>
      </c>
      <c r="H531" s="68">
        <v>3</v>
      </c>
      <c r="I531" s="68"/>
      <c r="J531" s="69">
        <v>2</v>
      </c>
      <c r="K531" s="89"/>
      <c r="L531" s="90"/>
      <c r="M531" s="85"/>
      <c r="N531" s="158"/>
      <c r="O531" s="74"/>
      <c r="P531" s="53" t="s">
        <v>40</v>
      </c>
      <c r="Q531" s="75"/>
      <c r="R531" s="124"/>
      <c r="S531" s="125"/>
      <c r="T531" s="179"/>
      <c r="U531" s="124"/>
      <c r="V531" s="125"/>
      <c r="W531" s="124"/>
      <c r="X531" s="168"/>
      <c r="Y531" s="125"/>
      <c r="Z531" s="124"/>
      <c r="AA531" s="125"/>
      <c r="AB531" s="124"/>
      <c r="AC531" s="125"/>
      <c r="AD531" s="133"/>
      <c r="AE531" s="125"/>
      <c r="AF531" s="124"/>
      <c r="AG531" s="20"/>
    </row>
    <row r="532" spans="1:33" ht="15.75" customHeight="1" hidden="1">
      <c r="A532" s="1"/>
      <c r="B532" s="58"/>
      <c r="C532" s="58"/>
      <c r="D532" s="58"/>
      <c r="E532" s="58"/>
      <c r="F532" s="72"/>
      <c r="G532" s="55"/>
      <c r="H532" s="56"/>
      <c r="I532" s="56"/>
      <c r="J532" s="57"/>
      <c r="K532" s="91">
        <v>3</v>
      </c>
      <c r="L532" s="88">
        <v>2</v>
      </c>
      <c r="M532" s="86"/>
      <c r="N532" s="154"/>
      <c r="O532" s="60"/>
      <c r="P532" s="76" t="s">
        <v>20</v>
      </c>
      <c r="Q532" s="61"/>
      <c r="R532" s="128">
        <f>SUM(R533:R534)</f>
        <v>0</v>
      </c>
      <c r="S532" s="129"/>
      <c r="T532" s="172"/>
      <c r="U532" s="128"/>
      <c r="V532" s="129"/>
      <c r="W532" s="131">
        <f>SUM(W533:W534)</f>
        <v>0</v>
      </c>
      <c r="X532" s="166" t="e">
        <f>W532/R532</f>
        <v>#DIV/0!</v>
      </c>
      <c r="Y532" s="129"/>
      <c r="Z532" s="133">
        <f>SUM(Z533:Z534)</f>
        <v>0</v>
      </c>
      <c r="AA532" s="134"/>
      <c r="AB532" s="133">
        <f>SUM(AB533:AB534)</f>
        <v>0</v>
      </c>
      <c r="AC532" s="129"/>
      <c r="AD532" s="133">
        <f>SUM(AD533:AD534)</f>
        <v>0</v>
      </c>
      <c r="AE532" s="129"/>
      <c r="AF532" s="124">
        <f>SUM(AF533:AF534)</f>
        <v>0</v>
      </c>
      <c r="AG532" s="1"/>
    </row>
    <row r="533" spans="1:33" s="23" customFormat="1" ht="15.75" customHeight="1" hidden="1">
      <c r="A533" s="1"/>
      <c r="B533" s="77"/>
      <c r="C533" s="78"/>
      <c r="D533" s="78"/>
      <c r="E533" s="77"/>
      <c r="F533" s="79"/>
      <c r="G533" s="80"/>
      <c r="H533" s="81"/>
      <c r="I533" s="81"/>
      <c r="J533" s="82"/>
      <c r="K533" s="112"/>
      <c r="L533" s="87"/>
      <c r="M533" s="87">
        <v>1</v>
      </c>
      <c r="N533" s="155" t="s">
        <v>6</v>
      </c>
      <c r="O533" s="64"/>
      <c r="P533" s="63" t="s">
        <v>45</v>
      </c>
      <c r="Q533" s="83"/>
      <c r="R533" s="130">
        <v>0</v>
      </c>
      <c r="S533" s="135"/>
      <c r="T533" s="173"/>
      <c r="U533" s="128"/>
      <c r="V533" s="135"/>
      <c r="W533" s="137">
        <v>0</v>
      </c>
      <c r="X533" s="167"/>
      <c r="Y533" s="135"/>
      <c r="Z533" s="138">
        <v>0</v>
      </c>
      <c r="AA533" s="139"/>
      <c r="AB533" s="138">
        <v>0</v>
      </c>
      <c r="AC533" s="135"/>
      <c r="AD533" s="138">
        <f>SUM(Z533+AB533)</f>
        <v>0</v>
      </c>
      <c r="AE533" s="135"/>
      <c r="AF533" s="140">
        <f>W533-AD533</f>
        <v>0</v>
      </c>
      <c r="AG533" s="1"/>
    </row>
    <row r="534" spans="1:33" s="23" customFormat="1" ht="15.75" customHeight="1" hidden="1">
      <c r="A534" s="1"/>
      <c r="B534" s="77"/>
      <c r="C534" s="78"/>
      <c r="D534" s="78"/>
      <c r="E534" s="77"/>
      <c r="F534" s="79"/>
      <c r="G534" s="80"/>
      <c r="H534" s="81"/>
      <c r="I534" s="81"/>
      <c r="J534" s="82"/>
      <c r="K534" s="112"/>
      <c r="L534" s="87"/>
      <c r="M534" s="87">
        <v>2</v>
      </c>
      <c r="N534" s="155" t="s">
        <v>7</v>
      </c>
      <c r="O534" s="64"/>
      <c r="P534" s="63" t="s">
        <v>46</v>
      </c>
      <c r="Q534" s="83"/>
      <c r="R534" s="130">
        <v>0</v>
      </c>
      <c r="S534" s="135"/>
      <c r="T534" s="173"/>
      <c r="U534" s="128"/>
      <c r="V534" s="135"/>
      <c r="W534" s="137">
        <v>0</v>
      </c>
      <c r="X534" s="167"/>
      <c r="Y534" s="135"/>
      <c r="Z534" s="138">
        <v>0</v>
      </c>
      <c r="AA534" s="139"/>
      <c r="AB534" s="138">
        <v>0</v>
      </c>
      <c r="AC534" s="135"/>
      <c r="AD534" s="138">
        <f>SUM(Z534+AB534)</f>
        <v>0</v>
      </c>
      <c r="AE534" s="135"/>
      <c r="AF534" s="140">
        <f>W534-AD534</f>
        <v>0</v>
      </c>
      <c r="AG534" s="1"/>
    </row>
    <row r="535" spans="1:33" ht="15.75" customHeight="1" hidden="1">
      <c r="A535" s="1"/>
      <c r="B535" s="58"/>
      <c r="C535" s="58"/>
      <c r="D535" s="58"/>
      <c r="E535" s="58"/>
      <c r="F535" s="72"/>
      <c r="G535" s="55"/>
      <c r="H535" s="56"/>
      <c r="I535" s="56"/>
      <c r="J535" s="57"/>
      <c r="K535" s="94">
        <v>3</v>
      </c>
      <c r="L535" s="93">
        <v>5</v>
      </c>
      <c r="M535" s="86"/>
      <c r="N535" s="154"/>
      <c r="O535" s="64"/>
      <c r="P535" s="62" t="s">
        <v>22</v>
      </c>
      <c r="Q535" s="61"/>
      <c r="R535" s="128">
        <f>SUM(R536)</f>
        <v>0</v>
      </c>
      <c r="S535" s="129"/>
      <c r="T535" s="172"/>
      <c r="U535" s="128"/>
      <c r="V535" s="129"/>
      <c r="W535" s="131">
        <f>SUM(W536)</f>
        <v>0</v>
      </c>
      <c r="X535" s="166" t="e">
        <f>W535/R535</f>
        <v>#DIV/0!</v>
      </c>
      <c r="Y535" s="129"/>
      <c r="Z535" s="133">
        <f>SUM(Z536)</f>
        <v>0</v>
      </c>
      <c r="AA535" s="134"/>
      <c r="AB535" s="133">
        <f>SUM(AB536)</f>
        <v>0</v>
      </c>
      <c r="AC535" s="129"/>
      <c r="AD535" s="133">
        <f>SUM(AD536)</f>
        <v>0</v>
      </c>
      <c r="AE535" s="129"/>
      <c r="AF535" s="124">
        <f>SUM(AF536)</f>
        <v>0</v>
      </c>
      <c r="AG535" s="1"/>
    </row>
    <row r="536" spans="1:33" s="23" customFormat="1" ht="15.75" customHeight="1" hidden="1">
      <c r="A536" s="1"/>
      <c r="B536" s="77"/>
      <c r="C536" s="78"/>
      <c r="D536" s="78"/>
      <c r="E536" s="77"/>
      <c r="F536" s="79"/>
      <c r="G536" s="80"/>
      <c r="H536" s="81"/>
      <c r="I536" s="81"/>
      <c r="J536" s="82"/>
      <c r="K536" s="115"/>
      <c r="L536" s="114"/>
      <c r="M536" s="87">
        <v>2</v>
      </c>
      <c r="N536" s="155" t="s">
        <v>7</v>
      </c>
      <c r="O536" s="64"/>
      <c r="P536" s="65" t="s">
        <v>48</v>
      </c>
      <c r="Q536" s="83"/>
      <c r="R536" s="130">
        <v>0</v>
      </c>
      <c r="S536" s="135"/>
      <c r="T536" s="173"/>
      <c r="U536" s="128"/>
      <c r="V536" s="135"/>
      <c r="W536" s="137">
        <v>0</v>
      </c>
      <c r="X536" s="167"/>
      <c r="Y536" s="135"/>
      <c r="Z536" s="138">
        <v>0</v>
      </c>
      <c r="AA536" s="139"/>
      <c r="AB536" s="138">
        <v>0</v>
      </c>
      <c r="AC536" s="135"/>
      <c r="AD536" s="138">
        <f>SUM(Z536+AB536)</f>
        <v>0</v>
      </c>
      <c r="AE536" s="135"/>
      <c r="AF536" s="140">
        <f>W536-AD536</f>
        <v>0</v>
      </c>
      <c r="AG536" s="1"/>
    </row>
    <row r="537" spans="1:33" ht="15.75" customHeight="1" hidden="1">
      <c r="A537" s="3"/>
      <c r="B537" s="58"/>
      <c r="C537" s="58"/>
      <c r="D537" s="59"/>
      <c r="E537" s="58"/>
      <c r="F537" s="54"/>
      <c r="G537" s="55"/>
      <c r="H537" s="56"/>
      <c r="I537" s="56"/>
      <c r="J537" s="57"/>
      <c r="K537" s="91">
        <v>3</v>
      </c>
      <c r="L537" s="88">
        <v>9</v>
      </c>
      <c r="M537" s="86"/>
      <c r="N537" s="157"/>
      <c r="O537" s="73"/>
      <c r="P537" s="62" t="s">
        <v>23</v>
      </c>
      <c r="Q537" s="61"/>
      <c r="R537" s="128">
        <f>SUM(R538:R539)</f>
        <v>0</v>
      </c>
      <c r="S537" s="129"/>
      <c r="T537" s="172"/>
      <c r="U537" s="128"/>
      <c r="V537" s="129"/>
      <c r="W537" s="169">
        <f>SUM(W538:W539)</f>
        <v>0</v>
      </c>
      <c r="X537" s="166" t="e">
        <f>W537/R537</f>
        <v>#DIV/0!</v>
      </c>
      <c r="Y537" s="129"/>
      <c r="Z537" s="133">
        <f>SUM(Z538:Z539)</f>
        <v>0</v>
      </c>
      <c r="AA537" s="134"/>
      <c r="AB537" s="133">
        <f>SUM(AB538:AB539)</f>
        <v>0</v>
      </c>
      <c r="AC537" s="129"/>
      <c r="AD537" s="133">
        <f>SUM(AD538:AD539)</f>
        <v>0</v>
      </c>
      <c r="AE537" s="129"/>
      <c r="AF537" s="124">
        <f>SUM(AF538:AF539)</f>
        <v>0</v>
      </c>
      <c r="AG537" s="1"/>
    </row>
    <row r="538" spans="1:33" s="23" customFormat="1" ht="15.75" customHeight="1" hidden="1">
      <c r="A538" s="1"/>
      <c r="B538" s="77"/>
      <c r="C538" s="78"/>
      <c r="D538" s="78"/>
      <c r="E538" s="77"/>
      <c r="F538" s="79"/>
      <c r="G538" s="80"/>
      <c r="H538" s="81"/>
      <c r="I538" s="81"/>
      <c r="J538" s="82"/>
      <c r="K538" s="112"/>
      <c r="L538" s="87"/>
      <c r="M538" s="87">
        <v>1</v>
      </c>
      <c r="N538" s="155" t="s">
        <v>6</v>
      </c>
      <c r="O538" s="64"/>
      <c r="P538" s="65" t="s">
        <v>49</v>
      </c>
      <c r="Q538" s="83"/>
      <c r="R538" s="130">
        <v>0</v>
      </c>
      <c r="S538" s="135"/>
      <c r="T538" s="173"/>
      <c r="U538" s="128"/>
      <c r="V538" s="135"/>
      <c r="W538" s="137">
        <v>0</v>
      </c>
      <c r="X538" s="167"/>
      <c r="Y538" s="135"/>
      <c r="Z538" s="138">
        <v>0</v>
      </c>
      <c r="AA538" s="139"/>
      <c r="AB538" s="138">
        <v>0</v>
      </c>
      <c r="AC538" s="135"/>
      <c r="AD538" s="138">
        <f>SUM(Z538+AB538)</f>
        <v>0</v>
      </c>
      <c r="AE538" s="135"/>
      <c r="AF538" s="140">
        <f>W538-AD538</f>
        <v>0</v>
      </c>
      <c r="AG538" s="1"/>
    </row>
    <row r="539" spans="1:33" ht="15.75" customHeight="1" hidden="1">
      <c r="A539" s="1"/>
      <c r="B539" s="58"/>
      <c r="C539" s="58"/>
      <c r="D539" s="58"/>
      <c r="E539" s="58"/>
      <c r="F539" s="72"/>
      <c r="G539" s="55"/>
      <c r="H539" s="56"/>
      <c r="I539" s="56"/>
      <c r="J539" s="57"/>
      <c r="K539" s="91"/>
      <c r="L539" s="88"/>
      <c r="M539" s="87">
        <v>2</v>
      </c>
      <c r="N539" s="155" t="s">
        <v>6</v>
      </c>
      <c r="O539" s="64"/>
      <c r="P539" s="65" t="s">
        <v>50</v>
      </c>
      <c r="Q539" s="83"/>
      <c r="R539" s="130">
        <v>0</v>
      </c>
      <c r="S539" s="135"/>
      <c r="T539" s="173"/>
      <c r="U539" s="128"/>
      <c r="V539" s="135"/>
      <c r="W539" s="137">
        <v>0</v>
      </c>
      <c r="X539" s="167"/>
      <c r="Y539" s="135"/>
      <c r="Z539" s="138">
        <v>0</v>
      </c>
      <c r="AA539" s="134"/>
      <c r="AB539" s="133">
        <v>0</v>
      </c>
      <c r="AC539" s="129"/>
      <c r="AD539" s="138">
        <f>SUM(Z539+AB539)</f>
        <v>0</v>
      </c>
      <c r="AE539" s="129"/>
      <c r="AF539" s="140">
        <f>W539-AD539</f>
        <v>0</v>
      </c>
      <c r="AG539" s="1"/>
    </row>
    <row r="540" spans="1:33" ht="15.75" customHeight="1">
      <c r="A540" s="1"/>
      <c r="B540" s="58"/>
      <c r="C540" s="58"/>
      <c r="D540" s="58"/>
      <c r="E540" s="58"/>
      <c r="F540" s="72"/>
      <c r="G540" s="55"/>
      <c r="H540" s="56"/>
      <c r="I540" s="56"/>
      <c r="J540" s="57"/>
      <c r="K540" s="91"/>
      <c r="L540" s="88"/>
      <c r="M540" s="86"/>
      <c r="N540" s="154"/>
      <c r="O540" s="60"/>
      <c r="P540" s="62"/>
      <c r="Q540" s="61"/>
      <c r="R540" s="128"/>
      <c r="S540" s="129"/>
      <c r="T540" s="172"/>
      <c r="U540" s="128"/>
      <c r="V540" s="129"/>
      <c r="W540" s="131"/>
      <c r="X540" s="132"/>
      <c r="Y540" s="129"/>
      <c r="Z540" s="133"/>
      <c r="AA540" s="134"/>
      <c r="AB540" s="133"/>
      <c r="AC540" s="129"/>
      <c r="AD540" s="133"/>
      <c r="AE540" s="129"/>
      <c r="AF540" s="124"/>
      <c r="AG540" s="1"/>
    </row>
    <row r="541" spans="1:33" ht="15.75" customHeight="1">
      <c r="A541" s="1"/>
      <c r="B541" s="58"/>
      <c r="C541" s="58"/>
      <c r="D541" s="58"/>
      <c r="E541" s="58"/>
      <c r="F541" s="72"/>
      <c r="G541" s="55"/>
      <c r="H541" s="56"/>
      <c r="I541" s="56"/>
      <c r="J541" s="57"/>
      <c r="K541" s="91"/>
      <c r="L541" s="88"/>
      <c r="M541" s="86"/>
      <c r="N541" s="154"/>
      <c r="O541" s="60"/>
      <c r="P541" s="62"/>
      <c r="Q541" s="61"/>
      <c r="R541" s="128"/>
      <c r="S541" s="129"/>
      <c r="T541" s="172"/>
      <c r="U541" s="128"/>
      <c r="V541" s="129"/>
      <c r="W541" s="131"/>
      <c r="X541" s="132"/>
      <c r="Y541" s="129"/>
      <c r="Z541" s="133"/>
      <c r="AA541" s="134"/>
      <c r="AB541" s="133"/>
      <c r="AC541" s="129"/>
      <c r="AD541" s="133"/>
      <c r="AE541" s="129"/>
      <c r="AF541" s="124"/>
      <c r="AG541" s="1"/>
    </row>
    <row r="542" spans="1:33" ht="15.75" customHeight="1">
      <c r="A542" s="1"/>
      <c r="B542" s="58"/>
      <c r="C542" s="58"/>
      <c r="D542" s="58"/>
      <c r="E542" s="58"/>
      <c r="F542" s="72"/>
      <c r="G542" s="55"/>
      <c r="H542" s="56"/>
      <c r="I542" s="56"/>
      <c r="J542" s="57"/>
      <c r="K542" s="91"/>
      <c r="L542" s="88"/>
      <c r="M542" s="86"/>
      <c r="N542" s="154"/>
      <c r="O542" s="60"/>
      <c r="P542" s="62"/>
      <c r="Q542" s="61"/>
      <c r="R542" s="128"/>
      <c r="S542" s="129"/>
      <c r="T542" s="172"/>
      <c r="U542" s="128"/>
      <c r="V542" s="129"/>
      <c r="W542" s="131"/>
      <c r="X542" s="132"/>
      <c r="Y542" s="129"/>
      <c r="Z542" s="133"/>
      <c r="AA542" s="134"/>
      <c r="AB542" s="133"/>
      <c r="AC542" s="129"/>
      <c r="AD542" s="133"/>
      <c r="AE542" s="129"/>
      <c r="AF542" s="124"/>
      <c r="AG542" s="1"/>
    </row>
    <row r="543" spans="1:33" ht="15.75" customHeight="1">
      <c r="A543" s="1"/>
      <c r="B543" s="58"/>
      <c r="C543" s="58"/>
      <c r="D543" s="58"/>
      <c r="E543" s="58"/>
      <c r="F543" s="72"/>
      <c r="G543" s="55"/>
      <c r="H543" s="56"/>
      <c r="I543" s="56"/>
      <c r="J543" s="57"/>
      <c r="K543" s="91"/>
      <c r="L543" s="88"/>
      <c r="M543" s="86"/>
      <c r="N543" s="154"/>
      <c r="O543" s="60"/>
      <c r="P543" s="62"/>
      <c r="Q543" s="61"/>
      <c r="R543" s="128"/>
      <c r="S543" s="129"/>
      <c r="T543" s="172"/>
      <c r="U543" s="128"/>
      <c r="V543" s="129"/>
      <c r="W543" s="131"/>
      <c r="X543" s="132"/>
      <c r="Y543" s="129"/>
      <c r="Z543" s="133"/>
      <c r="AA543" s="134"/>
      <c r="AB543" s="133"/>
      <c r="AC543" s="129"/>
      <c r="AD543" s="133"/>
      <c r="AE543" s="129"/>
      <c r="AF543" s="124"/>
      <c r="AG543" s="1"/>
    </row>
    <row r="544" spans="1:33" ht="15.75" customHeight="1">
      <c r="A544" s="1"/>
      <c r="B544" s="58"/>
      <c r="C544" s="58"/>
      <c r="D544" s="58"/>
      <c r="E544" s="58"/>
      <c r="F544" s="72"/>
      <c r="G544" s="55"/>
      <c r="H544" s="56"/>
      <c r="I544" s="56"/>
      <c r="J544" s="57"/>
      <c r="K544" s="91"/>
      <c r="L544" s="88"/>
      <c r="M544" s="86"/>
      <c r="N544" s="154"/>
      <c r="O544" s="60"/>
      <c r="P544" s="62"/>
      <c r="Q544" s="61"/>
      <c r="R544" s="128"/>
      <c r="S544" s="129"/>
      <c r="T544" s="172"/>
      <c r="U544" s="128"/>
      <c r="V544" s="129"/>
      <c r="W544" s="131"/>
      <c r="X544" s="132"/>
      <c r="Y544" s="129"/>
      <c r="Z544" s="133"/>
      <c r="AA544" s="134"/>
      <c r="AB544" s="133"/>
      <c r="AC544" s="129"/>
      <c r="AD544" s="133"/>
      <c r="AE544" s="129"/>
      <c r="AF544" s="124"/>
      <c r="AG544" s="1"/>
    </row>
    <row r="545" spans="1:33" ht="15.75" customHeight="1">
      <c r="A545" s="1"/>
      <c r="B545" s="58"/>
      <c r="C545" s="58"/>
      <c r="D545" s="58"/>
      <c r="E545" s="58"/>
      <c r="F545" s="72"/>
      <c r="G545" s="55"/>
      <c r="H545" s="56"/>
      <c r="I545" s="56"/>
      <c r="J545" s="57"/>
      <c r="K545" s="91"/>
      <c r="L545" s="88"/>
      <c r="M545" s="86"/>
      <c r="N545" s="154"/>
      <c r="O545" s="60"/>
      <c r="P545" s="62"/>
      <c r="Q545" s="61"/>
      <c r="R545" s="128"/>
      <c r="S545" s="129"/>
      <c r="T545" s="172"/>
      <c r="U545" s="128"/>
      <c r="V545" s="129"/>
      <c r="W545" s="131"/>
      <c r="X545" s="132"/>
      <c r="Y545" s="129"/>
      <c r="Z545" s="133"/>
      <c r="AA545" s="134"/>
      <c r="AB545" s="133"/>
      <c r="AC545" s="129"/>
      <c r="AD545" s="133"/>
      <c r="AE545" s="129"/>
      <c r="AF545" s="124"/>
      <c r="AG545" s="1"/>
    </row>
    <row r="546" spans="1:33" ht="15.75" customHeight="1">
      <c r="A546" s="1"/>
      <c r="B546" s="58"/>
      <c r="C546" s="58"/>
      <c r="D546" s="58"/>
      <c r="E546" s="58"/>
      <c r="F546" s="72"/>
      <c r="G546" s="55"/>
      <c r="H546" s="56"/>
      <c r="I546" s="56"/>
      <c r="J546" s="57"/>
      <c r="K546" s="91"/>
      <c r="L546" s="88"/>
      <c r="M546" s="86"/>
      <c r="N546" s="154"/>
      <c r="O546" s="60"/>
      <c r="P546" s="62"/>
      <c r="Q546" s="61"/>
      <c r="R546" s="128"/>
      <c r="S546" s="129"/>
      <c r="T546" s="172"/>
      <c r="U546" s="128"/>
      <c r="V546" s="129"/>
      <c r="W546" s="131"/>
      <c r="X546" s="144"/>
      <c r="Y546" s="129"/>
      <c r="Z546" s="133"/>
      <c r="AA546" s="134"/>
      <c r="AB546" s="133"/>
      <c r="AC546" s="129"/>
      <c r="AD546" s="133"/>
      <c r="AE546" s="129"/>
      <c r="AF546" s="124"/>
      <c r="AG546" s="1"/>
    </row>
    <row r="547" spans="1:33" ht="15.75" customHeight="1">
      <c r="A547" s="1"/>
      <c r="B547" s="58"/>
      <c r="C547" s="59"/>
      <c r="D547" s="59"/>
      <c r="E547" s="59"/>
      <c r="F547" s="54"/>
      <c r="G547" s="55"/>
      <c r="H547" s="56"/>
      <c r="I547" s="56"/>
      <c r="J547" s="57"/>
      <c r="K547" s="91"/>
      <c r="L547" s="88"/>
      <c r="M547" s="86"/>
      <c r="N547" s="154"/>
      <c r="O547" s="60"/>
      <c r="P547" s="62"/>
      <c r="Q547" s="61"/>
      <c r="R547" s="128"/>
      <c r="S547" s="129"/>
      <c r="T547" s="172"/>
      <c r="U547" s="128"/>
      <c r="V547" s="129"/>
      <c r="W547" s="131"/>
      <c r="X547" s="132"/>
      <c r="Y547" s="129"/>
      <c r="Z547" s="133"/>
      <c r="AA547" s="134"/>
      <c r="AB547" s="133"/>
      <c r="AC547" s="129"/>
      <c r="AD547" s="133"/>
      <c r="AE547" s="129"/>
      <c r="AF547" s="124"/>
      <c r="AG547" s="1"/>
    </row>
    <row r="548" spans="1:33" ht="15.75" customHeight="1">
      <c r="A548" s="1"/>
      <c r="B548" s="58"/>
      <c r="C548" s="58"/>
      <c r="D548" s="59"/>
      <c r="E548" s="58"/>
      <c r="F548" s="54"/>
      <c r="G548" s="55"/>
      <c r="H548" s="56"/>
      <c r="I548" s="56"/>
      <c r="J548" s="57"/>
      <c r="K548" s="91"/>
      <c r="L548" s="88"/>
      <c r="M548" s="86"/>
      <c r="N548" s="154"/>
      <c r="O548" s="60"/>
      <c r="P548" s="62"/>
      <c r="Q548" s="61"/>
      <c r="R548" s="128"/>
      <c r="S548" s="129"/>
      <c r="T548" s="172"/>
      <c r="U548" s="128"/>
      <c r="V548" s="129"/>
      <c r="W548" s="131"/>
      <c r="X548" s="132"/>
      <c r="Y548" s="129"/>
      <c r="Z548" s="133"/>
      <c r="AA548" s="134"/>
      <c r="AB548" s="133"/>
      <c r="AC548" s="129"/>
      <c r="AD548" s="133"/>
      <c r="AE548" s="129"/>
      <c r="AF548" s="124"/>
      <c r="AG548" s="1"/>
    </row>
    <row r="549" spans="1:33" ht="15.75" customHeight="1">
      <c r="A549" s="1"/>
      <c r="B549" s="58"/>
      <c r="C549" s="58"/>
      <c r="D549" s="59"/>
      <c r="E549" s="58"/>
      <c r="F549" s="54"/>
      <c r="G549" s="55"/>
      <c r="H549" s="56"/>
      <c r="I549" s="56"/>
      <c r="J549" s="57"/>
      <c r="K549" s="91"/>
      <c r="L549" s="88"/>
      <c r="M549" s="86"/>
      <c r="N549" s="154"/>
      <c r="O549" s="60"/>
      <c r="P549" s="62"/>
      <c r="Q549" s="61"/>
      <c r="R549" s="128"/>
      <c r="S549" s="129"/>
      <c r="T549" s="172"/>
      <c r="U549" s="128"/>
      <c r="V549" s="129"/>
      <c r="W549" s="131"/>
      <c r="X549" s="132"/>
      <c r="Y549" s="129"/>
      <c r="Z549" s="133"/>
      <c r="AA549" s="134"/>
      <c r="AB549" s="133"/>
      <c r="AC549" s="129"/>
      <c r="AD549" s="133"/>
      <c r="AE549" s="129"/>
      <c r="AF549" s="124"/>
      <c r="AG549" s="1"/>
    </row>
    <row r="550" spans="1:33" ht="15.75" customHeight="1">
      <c r="A550" s="1"/>
      <c r="B550" s="58"/>
      <c r="C550" s="58"/>
      <c r="D550" s="59"/>
      <c r="E550" s="58"/>
      <c r="F550" s="54"/>
      <c r="G550" s="55"/>
      <c r="H550" s="56"/>
      <c r="I550" s="56"/>
      <c r="J550" s="57"/>
      <c r="K550" s="91"/>
      <c r="L550" s="88"/>
      <c r="M550" s="86"/>
      <c r="N550" s="154"/>
      <c r="O550" s="60"/>
      <c r="P550" s="62"/>
      <c r="Q550" s="61"/>
      <c r="R550" s="128"/>
      <c r="S550" s="129"/>
      <c r="T550" s="172"/>
      <c r="U550" s="128"/>
      <c r="V550" s="129"/>
      <c r="W550" s="131"/>
      <c r="X550" s="132"/>
      <c r="Y550" s="129"/>
      <c r="Z550" s="133"/>
      <c r="AA550" s="134"/>
      <c r="AB550" s="133"/>
      <c r="AC550" s="129"/>
      <c r="AD550" s="133"/>
      <c r="AE550" s="129"/>
      <c r="AF550" s="124"/>
      <c r="AG550" s="1"/>
    </row>
    <row r="551" spans="2:32" ht="15">
      <c r="B551" s="30"/>
      <c r="C551" s="30"/>
      <c r="D551" s="30"/>
      <c r="E551" s="30"/>
      <c r="F551" s="29"/>
      <c r="G551" s="28"/>
      <c r="H551" s="17"/>
      <c r="I551" s="17"/>
      <c r="J551" s="19"/>
      <c r="K551" s="38"/>
      <c r="L551" s="39"/>
      <c r="M551" s="40"/>
      <c r="N551" s="160"/>
      <c r="P551" s="9"/>
      <c r="U551" s="145"/>
      <c r="AD551" s="186"/>
      <c r="AF551" s="185"/>
    </row>
    <row r="552" spans="2:32" ht="15">
      <c r="B552" s="30"/>
      <c r="C552" s="30"/>
      <c r="D552" s="30"/>
      <c r="E552" s="30"/>
      <c r="F552" s="29"/>
      <c r="G552" s="28"/>
      <c r="H552" s="17"/>
      <c r="I552" s="17"/>
      <c r="J552" s="19"/>
      <c r="K552" s="38"/>
      <c r="L552" s="39"/>
      <c r="M552" s="40"/>
      <c r="N552" s="160"/>
      <c r="P552" s="9"/>
      <c r="U552" s="145"/>
      <c r="AD552" s="186"/>
      <c r="AF552" s="185"/>
    </row>
    <row r="553" spans="2:32" ht="15">
      <c r="B553" s="30"/>
      <c r="C553" s="30"/>
      <c r="D553" s="30"/>
      <c r="E553" s="30"/>
      <c r="F553" s="29"/>
      <c r="G553" s="28"/>
      <c r="H553" s="17"/>
      <c r="I553" s="17"/>
      <c r="J553" s="19"/>
      <c r="K553" s="38"/>
      <c r="L553" s="39"/>
      <c r="M553" s="40"/>
      <c r="N553" s="160"/>
      <c r="P553" s="9"/>
      <c r="U553" s="145"/>
      <c r="AD553" s="186"/>
      <c r="AF553" s="185"/>
    </row>
    <row r="554" spans="2:32" ht="15">
      <c r="B554" s="30"/>
      <c r="C554" s="30"/>
      <c r="D554" s="30"/>
      <c r="E554" s="30"/>
      <c r="F554" s="29"/>
      <c r="G554" s="28"/>
      <c r="H554" s="17"/>
      <c r="I554" s="17"/>
      <c r="J554" s="19"/>
      <c r="K554" s="38"/>
      <c r="L554" s="39"/>
      <c r="M554" s="40"/>
      <c r="N554" s="160"/>
      <c r="P554" s="9"/>
      <c r="U554" s="145"/>
      <c r="AD554" s="186"/>
      <c r="AF554" s="185"/>
    </row>
    <row r="555" spans="2:32" ht="15">
      <c r="B555" s="30"/>
      <c r="C555" s="30"/>
      <c r="D555" s="30"/>
      <c r="E555" s="30"/>
      <c r="F555" s="29"/>
      <c r="G555" s="28"/>
      <c r="H555" s="17"/>
      <c r="I555" s="17"/>
      <c r="J555" s="19"/>
      <c r="K555" s="38"/>
      <c r="L555" s="39"/>
      <c r="M555" s="40"/>
      <c r="N555" s="160"/>
      <c r="P555" s="9"/>
      <c r="AD555" s="186"/>
      <c r="AF555" s="185"/>
    </row>
    <row r="556" spans="2:32" ht="15">
      <c r="B556" s="30"/>
      <c r="C556" s="30"/>
      <c r="D556" s="30"/>
      <c r="E556" s="30"/>
      <c r="F556" s="29"/>
      <c r="G556" s="28"/>
      <c r="H556" s="17"/>
      <c r="I556" s="17"/>
      <c r="J556" s="19"/>
      <c r="K556" s="38"/>
      <c r="L556" s="39"/>
      <c r="M556" s="40"/>
      <c r="N556" s="160"/>
      <c r="P556" s="9"/>
      <c r="AD556" s="186"/>
      <c r="AF556" s="185"/>
    </row>
    <row r="557" spans="2:32" ht="15">
      <c r="B557" s="30"/>
      <c r="C557" s="30"/>
      <c r="D557" s="30"/>
      <c r="E557" s="30"/>
      <c r="F557" s="29"/>
      <c r="G557" s="28"/>
      <c r="H557" s="17"/>
      <c r="I557" s="17"/>
      <c r="J557" s="19"/>
      <c r="K557" s="38"/>
      <c r="L557" s="39"/>
      <c r="M557" s="40"/>
      <c r="N557" s="160"/>
      <c r="P557" s="9"/>
      <c r="AD557" s="186"/>
      <c r="AF557" s="185"/>
    </row>
    <row r="558" spans="2:32" ht="15">
      <c r="B558" s="30"/>
      <c r="C558" s="30"/>
      <c r="D558" s="30"/>
      <c r="E558" s="30"/>
      <c r="F558" s="29"/>
      <c r="G558" s="28"/>
      <c r="H558" s="17"/>
      <c r="I558" s="17"/>
      <c r="J558" s="19"/>
      <c r="K558" s="38"/>
      <c r="L558" s="39"/>
      <c r="M558" s="40"/>
      <c r="N558" s="160"/>
      <c r="P558" s="9"/>
      <c r="AD558" s="186"/>
      <c r="AF558" s="185"/>
    </row>
    <row r="559" spans="2:32" ht="15">
      <c r="B559" s="30"/>
      <c r="C559" s="30"/>
      <c r="D559" s="30"/>
      <c r="E559" s="30"/>
      <c r="F559" s="29"/>
      <c r="G559" s="28"/>
      <c r="H559" s="17"/>
      <c r="I559" s="17"/>
      <c r="J559" s="19"/>
      <c r="K559" s="38"/>
      <c r="L559" s="39"/>
      <c r="M559" s="40"/>
      <c r="N559" s="160"/>
      <c r="P559" s="9"/>
      <c r="AD559" s="186"/>
      <c r="AF559" s="185"/>
    </row>
    <row r="560" spans="2:32" ht="15">
      <c r="B560" s="30"/>
      <c r="C560" s="30"/>
      <c r="D560" s="30"/>
      <c r="E560" s="30"/>
      <c r="F560" s="29"/>
      <c r="G560" s="28"/>
      <c r="H560" s="17"/>
      <c r="I560" s="17"/>
      <c r="J560" s="19"/>
      <c r="K560" s="38"/>
      <c r="L560" s="39"/>
      <c r="M560" s="40"/>
      <c r="N560" s="160"/>
      <c r="P560" s="9"/>
      <c r="AD560" s="186"/>
      <c r="AF560" s="185"/>
    </row>
    <row r="561" spans="2:32" ht="15">
      <c r="B561" s="30"/>
      <c r="C561" s="30"/>
      <c r="D561" s="30"/>
      <c r="E561" s="30"/>
      <c r="F561" s="29"/>
      <c r="G561" s="28"/>
      <c r="H561" s="17"/>
      <c r="I561" s="17"/>
      <c r="J561" s="19"/>
      <c r="K561" s="38"/>
      <c r="L561" s="39"/>
      <c r="M561" s="40"/>
      <c r="N561" s="160"/>
      <c r="P561" s="9"/>
      <c r="AD561" s="186"/>
      <c r="AF561" s="185"/>
    </row>
    <row r="562" spans="2:32" ht="15">
      <c r="B562" s="30"/>
      <c r="C562" s="30"/>
      <c r="D562" s="30"/>
      <c r="E562" s="30"/>
      <c r="F562" s="29"/>
      <c r="G562" s="28"/>
      <c r="H562" s="17"/>
      <c r="I562" s="17"/>
      <c r="J562" s="19"/>
      <c r="K562" s="38"/>
      <c r="L562" s="39"/>
      <c r="M562" s="40"/>
      <c r="N562" s="160"/>
      <c r="P562" s="9"/>
      <c r="AD562" s="186"/>
      <c r="AF562" s="185"/>
    </row>
    <row r="563" spans="2:32" ht="15">
      <c r="B563" s="30"/>
      <c r="C563" s="30"/>
      <c r="D563" s="30"/>
      <c r="E563" s="30"/>
      <c r="F563" s="29"/>
      <c r="G563" s="28"/>
      <c r="H563" s="17"/>
      <c r="I563" s="17"/>
      <c r="J563" s="19"/>
      <c r="K563" s="38"/>
      <c r="L563" s="39"/>
      <c r="M563" s="40"/>
      <c r="N563" s="160"/>
      <c r="P563" s="9"/>
      <c r="AD563" s="186"/>
      <c r="AF563" s="185"/>
    </row>
    <row r="564" spans="2:32" ht="15">
      <c r="B564" s="30"/>
      <c r="C564" s="30"/>
      <c r="D564" s="30"/>
      <c r="E564" s="30"/>
      <c r="F564" s="29"/>
      <c r="G564" s="28"/>
      <c r="H564" s="17"/>
      <c r="I564" s="17"/>
      <c r="J564" s="19"/>
      <c r="K564" s="38"/>
      <c r="L564" s="39"/>
      <c r="M564" s="40"/>
      <c r="N564" s="160"/>
      <c r="P564" s="9"/>
      <c r="AD564" s="186"/>
      <c r="AF564" s="185"/>
    </row>
    <row r="565" spans="2:32" ht="15">
      <c r="B565" s="30"/>
      <c r="C565" s="30"/>
      <c r="D565" s="30"/>
      <c r="E565" s="30"/>
      <c r="F565" s="29"/>
      <c r="G565" s="28"/>
      <c r="H565" s="17"/>
      <c r="I565" s="17"/>
      <c r="J565" s="19"/>
      <c r="K565" s="38"/>
      <c r="L565" s="39"/>
      <c r="M565" s="40"/>
      <c r="N565" s="160"/>
      <c r="P565" s="9"/>
      <c r="AD565" s="186"/>
      <c r="AF565" s="185"/>
    </row>
    <row r="566" spans="2:32" ht="15">
      <c r="B566" s="30"/>
      <c r="C566" s="30"/>
      <c r="D566" s="30"/>
      <c r="E566" s="30"/>
      <c r="F566" s="29"/>
      <c r="G566" s="28"/>
      <c r="H566" s="17"/>
      <c r="I566" s="17"/>
      <c r="J566" s="19"/>
      <c r="K566" s="38"/>
      <c r="L566" s="39"/>
      <c r="M566" s="40"/>
      <c r="N566" s="160"/>
      <c r="P566" s="9"/>
      <c r="AD566" s="186"/>
      <c r="AF566" s="185"/>
    </row>
    <row r="567" spans="2:32" ht="15">
      <c r="B567" s="30"/>
      <c r="C567" s="30"/>
      <c r="D567" s="30"/>
      <c r="E567" s="30"/>
      <c r="F567" s="29"/>
      <c r="G567" s="28"/>
      <c r="H567" s="17"/>
      <c r="I567" s="17"/>
      <c r="J567" s="19"/>
      <c r="K567" s="38"/>
      <c r="L567" s="39"/>
      <c r="M567" s="40"/>
      <c r="N567" s="160"/>
      <c r="P567" s="9"/>
      <c r="AD567" s="186"/>
      <c r="AF567" s="185"/>
    </row>
    <row r="568" spans="2:32" ht="15">
      <c r="B568" s="30"/>
      <c r="C568" s="30"/>
      <c r="D568" s="30"/>
      <c r="E568" s="30"/>
      <c r="F568" s="29"/>
      <c r="G568" s="28"/>
      <c r="H568" s="17"/>
      <c r="I568" s="17"/>
      <c r="J568" s="19"/>
      <c r="K568" s="38"/>
      <c r="L568" s="39"/>
      <c r="M568" s="40"/>
      <c r="N568" s="160"/>
      <c r="P568" s="9"/>
      <c r="AD568" s="186"/>
      <c r="AF568" s="185"/>
    </row>
    <row r="569" spans="2:32" ht="15">
      <c r="B569" s="30"/>
      <c r="C569" s="30"/>
      <c r="D569" s="30"/>
      <c r="E569" s="30"/>
      <c r="F569" s="29"/>
      <c r="G569" s="28"/>
      <c r="H569" s="17"/>
      <c r="I569" s="17"/>
      <c r="J569" s="19"/>
      <c r="K569" s="38"/>
      <c r="L569" s="39"/>
      <c r="M569" s="40"/>
      <c r="N569" s="160"/>
      <c r="P569" s="9"/>
      <c r="AD569" s="186"/>
      <c r="AF569" s="185"/>
    </row>
    <row r="570" spans="2:32" ht="15">
      <c r="B570" s="30"/>
      <c r="C570" s="30"/>
      <c r="D570" s="30"/>
      <c r="E570" s="30"/>
      <c r="F570" s="29"/>
      <c r="G570" s="28"/>
      <c r="H570" s="17"/>
      <c r="I570" s="17"/>
      <c r="J570" s="19"/>
      <c r="K570" s="38"/>
      <c r="L570" s="39"/>
      <c r="M570" s="40"/>
      <c r="N570" s="160"/>
      <c r="P570" s="9"/>
      <c r="AD570" s="186"/>
      <c r="AF570" s="185"/>
    </row>
    <row r="571" spans="2:32" ht="15">
      <c r="B571" s="30"/>
      <c r="C571" s="30"/>
      <c r="D571" s="30"/>
      <c r="E571" s="30"/>
      <c r="F571" s="29"/>
      <c r="G571" s="28"/>
      <c r="H571" s="17"/>
      <c r="I571" s="17"/>
      <c r="J571" s="19"/>
      <c r="K571" s="38"/>
      <c r="L571" s="39"/>
      <c r="M571" s="40"/>
      <c r="N571" s="160"/>
      <c r="P571" s="9"/>
      <c r="AD571" s="186"/>
      <c r="AF571" s="185"/>
    </row>
    <row r="572" spans="2:32" ht="15">
      <c r="B572" s="30"/>
      <c r="C572" s="30"/>
      <c r="D572" s="30"/>
      <c r="E572" s="30"/>
      <c r="F572" s="29"/>
      <c r="G572" s="28"/>
      <c r="H572" s="17"/>
      <c r="I572" s="17"/>
      <c r="J572" s="19"/>
      <c r="K572" s="38"/>
      <c r="L572" s="39"/>
      <c r="M572" s="40"/>
      <c r="N572" s="160"/>
      <c r="P572" s="9"/>
      <c r="AD572" s="186"/>
      <c r="AF572" s="185"/>
    </row>
    <row r="573" spans="2:32" ht="15">
      <c r="B573" s="30"/>
      <c r="C573" s="30"/>
      <c r="D573" s="30"/>
      <c r="E573" s="30"/>
      <c r="F573" s="29"/>
      <c r="G573" s="28"/>
      <c r="H573" s="17"/>
      <c r="I573" s="17"/>
      <c r="J573" s="19"/>
      <c r="K573" s="38"/>
      <c r="L573" s="39"/>
      <c r="M573" s="40"/>
      <c r="N573" s="160"/>
      <c r="P573" s="9"/>
      <c r="AD573" s="186"/>
      <c r="AF573" s="185"/>
    </row>
    <row r="574" spans="2:32" ht="15">
      <c r="B574" s="30"/>
      <c r="C574" s="30"/>
      <c r="D574" s="30"/>
      <c r="E574" s="30"/>
      <c r="F574" s="29"/>
      <c r="G574" s="28"/>
      <c r="H574" s="17"/>
      <c r="I574" s="17"/>
      <c r="J574" s="19"/>
      <c r="K574" s="38"/>
      <c r="L574" s="39"/>
      <c r="M574" s="40"/>
      <c r="N574" s="160"/>
      <c r="P574" s="9"/>
      <c r="AD574" s="186"/>
      <c r="AF574" s="185"/>
    </row>
    <row r="575" spans="2:32" ht="15">
      <c r="B575" s="30"/>
      <c r="C575" s="30"/>
      <c r="D575" s="30"/>
      <c r="E575" s="30"/>
      <c r="F575" s="29"/>
      <c r="G575" s="28"/>
      <c r="H575" s="17"/>
      <c r="I575" s="17"/>
      <c r="J575" s="19"/>
      <c r="K575" s="38"/>
      <c r="L575" s="39"/>
      <c r="M575" s="40"/>
      <c r="N575" s="160"/>
      <c r="P575" s="9"/>
      <c r="AD575" s="186"/>
      <c r="AF575" s="185"/>
    </row>
    <row r="576" spans="2:32" ht="15">
      <c r="B576" s="30"/>
      <c r="C576" s="30"/>
      <c r="D576" s="30"/>
      <c r="E576" s="30"/>
      <c r="F576" s="29"/>
      <c r="G576" s="28"/>
      <c r="H576" s="17"/>
      <c r="I576" s="17"/>
      <c r="J576" s="19"/>
      <c r="K576" s="38"/>
      <c r="L576" s="39"/>
      <c r="M576" s="40"/>
      <c r="N576" s="160"/>
      <c r="P576" s="9"/>
      <c r="AF576" s="185"/>
    </row>
    <row r="577" spans="2:32" ht="15">
      <c r="B577" s="30"/>
      <c r="C577" s="30"/>
      <c r="D577" s="30"/>
      <c r="E577" s="30"/>
      <c r="F577" s="29"/>
      <c r="G577" s="28"/>
      <c r="H577" s="17"/>
      <c r="I577" s="17"/>
      <c r="J577" s="19"/>
      <c r="K577" s="38"/>
      <c r="L577" s="39"/>
      <c r="M577" s="40"/>
      <c r="N577" s="160"/>
      <c r="P577" s="9"/>
      <c r="AF577" s="185"/>
    </row>
    <row r="578" spans="2:32" ht="15">
      <c r="B578" s="30"/>
      <c r="C578" s="30"/>
      <c r="D578" s="30"/>
      <c r="E578" s="30"/>
      <c r="F578" s="29"/>
      <c r="G578" s="28"/>
      <c r="H578" s="17"/>
      <c r="I578" s="17"/>
      <c r="J578" s="19"/>
      <c r="K578" s="38"/>
      <c r="L578" s="39"/>
      <c r="M578" s="40"/>
      <c r="N578" s="160"/>
      <c r="P578" s="9"/>
      <c r="AF578" s="185"/>
    </row>
    <row r="579" spans="2:32" ht="15">
      <c r="B579" s="30"/>
      <c r="C579" s="30"/>
      <c r="D579" s="30"/>
      <c r="E579" s="30"/>
      <c r="F579" s="29"/>
      <c r="G579" s="28"/>
      <c r="H579" s="17"/>
      <c r="I579" s="17"/>
      <c r="J579" s="19"/>
      <c r="K579" s="38"/>
      <c r="L579" s="39"/>
      <c r="M579" s="40"/>
      <c r="N579" s="160"/>
      <c r="P579" s="9"/>
      <c r="AF579" s="185"/>
    </row>
    <row r="580" spans="2:32" ht="15">
      <c r="B580" s="30"/>
      <c r="C580" s="30"/>
      <c r="D580" s="30"/>
      <c r="E580" s="30"/>
      <c r="F580" s="29"/>
      <c r="G580" s="28"/>
      <c r="H580" s="17"/>
      <c r="I580" s="17"/>
      <c r="J580" s="19"/>
      <c r="K580" s="38"/>
      <c r="L580" s="39"/>
      <c r="M580" s="40"/>
      <c r="N580" s="160"/>
      <c r="P580" s="9"/>
      <c r="AF580" s="185"/>
    </row>
    <row r="581" spans="2:32" ht="15">
      <c r="B581" s="30"/>
      <c r="C581" s="30"/>
      <c r="D581" s="30"/>
      <c r="E581" s="30"/>
      <c r="F581" s="29"/>
      <c r="G581" s="28"/>
      <c r="H581" s="17"/>
      <c r="I581" s="17"/>
      <c r="J581" s="19"/>
      <c r="K581" s="38"/>
      <c r="L581" s="39"/>
      <c r="M581" s="40"/>
      <c r="N581" s="160"/>
      <c r="P581" s="9"/>
      <c r="AF581" s="185"/>
    </row>
    <row r="582" spans="2:32" ht="15">
      <c r="B582" s="30"/>
      <c r="C582" s="30"/>
      <c r="D582" s="30"/>
      <c r="E582" s="30"/>
      <c r="F582" s="29"/>
      <c r="G582" s="28"/>
      <c r="H582" s="17"/>
      <c r="I582" s="17"/>
      <c r="J582" s="19"/>
      <c r="K582" s="38"/>
      <c r="L582" s="39"/>
      <c r="M582" s="40"/>
      <c r="N582" s="160"/>
      <c r="P582" s="9"/>
      <c r="AF582" s="185"/>
    </row>
    <row r="583" spans="2:32" ht="15">
      <c r="B583" s="30"/>
      <c r="C583" s="30"/>
      <c r="D583" s="30"/>
      <c r="E583" s="30"/>
      <c r="F583" s="29"/>
      <c r="G583" s="28"/>
      <c r="H583" s="17"/>
      <c r="I583" s="17"/>
      <c r="J583" s="19"/>
      <c r="K583" s="38"/>
      <c r="L583" s="39"/>
      <c r="M583" s="40"/>
      <c r="N583" s="160"/>
      <c r="P583" s="9"/>
      <c r="AF583" s="185"/>
    </row>
    <row r="584" spans="2:32" ht="15">
      <c r="B584" s="30"/>
      <c r="C584" s="30"/>
      <c r="D584" s="30"/>
      <c r="E584" s="30"/>
      <c r="F584" s="29"/>
      <c r="G584" s="28"/>
      <c r="H584" s="17"/>
      <c r="I584" s="17"/>
      <c r="J584" s="19"/>
      <c r="K584" s="38"/>
      <c r="L584" s="39"/>
      <c r="M584" s="40"/>
      <c r="N584" s="160"/>
      <c r="P584" s="9"/>
      <c r="AF584" s="185"/>
    </row>
    <row r="585" spans="2:32" ht="15">
      <c r="B585" s="30"/>
      <c r="C585" s="30"/>
      <c r="D585" s="30"/>
      <c r="E585" s="30"/>
      <c r="F585" s="29"/>
      <c r="G585" s="28"/>
      <c r="H585" s="17"/>
      <c r="I585" s="17"/>
      <c r="J585" s="19"/>
      <c r="K585" s="38"/>
      <c r="L585" s="39"/>
      <c r="M585" s="40"/>
      <c r="N585" s="160"/>
      <c r="P585" s="9"/>
      <c r="AF585" s="185"/>
    </row>
    <row r="586" spans="2:32" ht="15">
      <c r="B586" s="30"/>
      <c r="C586" s="30"/>
      <c r="D586" s="30"/>
      <c r="E586" s="30"/>
      <c r="F586" s="29"/>
      <c r="G586" s="28"/>
      <c r="H586" s="17"/>
      <c r="I586" s="17"/>
      <c r="J586" s="19"/>
      <c r="K586" s="38"/>
      <c r="L586" s="39"/>
      <c r="M586" s="40"/>
      <c r="N586" s="160"/>
      <c r="P586" s="9"/>
      <c r="AF586" s="185"/>
    </row>
    <row r="587" spans="2:32" ht="15">
      <c r="B587" s="30"/>
      <c r="C587" s="30"/>
      <c r="D587" s="30"/>
      <c r="E587" s="30"/>
      <c r="F587" s="29"/>
      <c r="G587" s="28"/>
      <c r="H587" s="17"/>
      <c r="I587" s="17"/>
      <c r="J587" s="19"/>
      <c r="K587" s="38"/>
      <c r="L587" s="39"/>
      <c r="M587" s="40"/>
      <c r="N587" s="160"/>
      <c r="P587" s="9"/>
      <c r="AF587" s="185"/>
    </row>
    <row r="588" spans="2:32" ht="15">
      <c r="B588" s="30"/>
      <c r="C588" s="30"/>
      <c r="D588" s="30"/>
      <c r="E588" s="30"/>
      <c r="F588" s="29"/>
      <c r="G588" s="28"/>
      <c r="H588" s="17"/>
      <c r="I588" s="17"/>
      <c r="J588" s="19"/>
      <c r="K588" s="38"/>
      <c r="L588" s="39"/>
      <c r="M588" s="40"/>
      <c r="N588" s="160"/>
      <c r="P588" s="9"/>
      <c r="AF588" s="185"/>
    </row>
    <row r="589" spans="2:32" ht="15">
      <c r="B589" s="30"/>
      <c r="C589" s="30"/>
      <c r="D589" s="30"/>
      <c r="E589" s="30"/>
      <c r="F589" s="29"/>
      <c r="G589" s="28"/>
      <c r="H589" s="17"/>
      <c r="I589" s="17"/>
      <c r="J589" s="19"/>
      <c r="K589" s="38"/>
      <c r="L589" s="39"/>
      <c r="M589" s="40"/>
      <c r="N589" s="160"/>
      <c r="P589" s="9"/>
      <c r="AF589" s="185"/>
    </row>
    <row r="590" spans="2:32" ht="15">
      <c r="B590" s="30"/>
      <c r="C590" s="30"/>
      <c r="D590" s="30"/>
      <c r="E590" s="30"/>
      <c r="F590" s="29"/>
      <c r="G590" s="28"/>
      <c r="H590" s="17"/>
      <c r="I590" s="17"/>
      <c r="J590" s="19"/>
      <c r="K590" s="38"/>
      <c r="L590" s="39"/>
      <c r="M590" s="40"/>
      <c r="N590" s="160"/>
      <c r="P590" s="9"/>
      <c r="AF590" s="185"/>
    </row>
    <row r="591" spans="2:32" ht="15">
      <c r="B591" s="30"/>
      <c r="C591" s="30"/>
      <c r="D591" s="30"/>
      <c r="E591" s="30"/>
      <c r="F591" s="29"/>
      <c r="G591" s="28"/>
      <c r="H591" s="17"/>
      <c r="I591" s="17"/>
      <c r="J591" s="19"/>
      <c r="K591" s="38"/>
      <c r="L591" s="39"/>
      <c r="M591" s="40"/>
      <c r="N591" s="160"/>
      <c r="P591" s="9"/>
      <c r="AF591" s="185"/>
    </row>
    <row r="592" spans="2:32" ht="15">
      <c r="B592" s="30"/>
      <c r="C592" s="30"/>
      <c r="D592" s="30"/>
      <c r="E592" s="30"/>
      <c r="F592" s="29"/>
      <c r="G592" s="28"/>
      <c r="H592" s="17"/>
      <c r="I592" s="17"/>
      <c r="J592" s="19"/>
      <c r="K592" s="38"/>
      <c r="L592" s="39"/>
      <c r="M592" s="40"/>
      <c r="N592" s="160"/>
      <c r="P592" s="9"/>
      <c r="AF592" s="185"/>
    </row>
    <row r="593" spans="2:32" ht="15">
      <c r="B593" s="30"/>
      <c r="C593" s="30"/>
      <c r="D593" s="30"/>
      <c r="E593" s="30"/>
      <c r="F593" s="29"/>
      <c r="G593" s="28"/>
      <c r="H593" s="17"/>
      <c r="I593" s="17"/>
      <c r="J593" s="19"/>
      <c r="K593" s="38"/>
      <c r="L593" s="39"/>
      <c r="M593" s="40"/>
      <c r="N593" s="160"/>
      <c r="P593" s="9"/>
      <c r="AF593" s="185"/>
    </row>
    <row r="594" spans="2:32" ht="15">
      <c r="B594" s="30"/>
      <c r="C594" s="30"/>
      <c r="D594" s="30"/>
      <c r="E594" s="30"/>
      <c r="F594" s="29"/>
      <c r="G594" s="28"/>
      <c r="H594" s="17"/>
      <c r="I594" s="17"/>
      <c r="J594" s="19"/>
      <c r="K594" s="38"/>
      <c r="L594" s="39"/>
      <c r="M594" s="40"/>
      <c r="N594" s="160"/>
      <c r="P594" s="9"/>
      <c r="AF594" s="185"/>
    </row>
    <row r="595" spans="2:32" ht="15">
      <c r="B595" s="30"/>
      <c r="C595" s="30"/>
      <c r="D595" s="30"/>
      <c r="E595" s="30"/>
      <c r="F595" s="29"/>
      <c r="G595" s="28"/>
      <c r="H595" s="17"/>
      <c r="I595" s="17"/>
      <c r="J595" s="19"/>
      <c r="K595" s="38"/>
      <c r="L595" s="39"/>
      <c r="M595" s="40"/>
      <c r="N595" s="160"/>
      <c r="P595" s="9"/>
      <c r="AF595" s="185"/>
    </row>
    <row r="596" spans="2:32" ht="15">
      <c r="B596" s="30"/>
      <c r="C596" s="30"/>
      <c r="D596" s="30"/>
      <c r="E596" s="30"/>
      <c r="F596" s="29"/>
      <c r="G596" s="28"/>
      <c r="H596" s="17"/>
      <c r="I596" s="17"/>
      <c r="J596" s="19"/>
      <c r="K596" s="38"/>
      <c r="L596" s="39"/>
      <c r="M596" s="40"/>
      <c r="N596" s="160"/>
      <c r="P596" s="9"/>
      <c r="AF596" s="185"/>
    </row>
    <row r="597" spans="2:32" ht="15">
      <c r="B597" s="30"/>
      <c r="C597" s="30"/>
      <c r="D597" s="30"/>
      <c r="E597" s="30"/>
      <c r="F597" s="29"/>
      <c r="G597" s="28"/>
      <c r="H597" s="17"/>
      <c r="I597" s="17"/>
      <c r="J597" s="19"/>
      <c r="K597" s="38"/>
      <c r="L597" s="39"/>
      <c r="M597" s="40"/>
      <c r="N597" s="160"/>
      <c r="P597" s="9"/>
      <c r="AF597" s="185"/>
    </row>
    <row r="598" spans="2:32" ht="15">
      <c r="B598" s="30"/>
      <c r="C598" s="30"/>
      <c r="D598" s="30"/>
      <c r="E598" s="30"/>
      <c r="F598" s="29"/>
      <c r="G598" s="28"/>
      <c r="H598" s="17"/>
      <c r="I598" s="17"/>
      <c r="J598" s="19"/>
      <c r="K598" s="38"/>
      <c r="L598" s="39"/>
      <c r="M598" s="40"/>
      <c r="N598" s="160"/>
      <c r="P598" s="9"/>
      <c r="AF598" s="185"/>
    </row>
    <row r="599" spans="2:32" ht="15">
      <c r="B599" s="30"/>
      <c r="C599" s="30"/>
      <c r="D599" s="30"/>
      <c r="E599" s="30"/>
      <c r="F599" s="29"/>
      <c r="G599" s="28"/>
      <c r="H599" s="17"/>
      <c r="I599" s="17"/>
      <c r="J599" s="19"/>
      <c r="K599" s="38"/>
      <c r="L599" s="39"/>
      <c r="M599" s="40"/>
      <c r="N599" s="160"/>
      <c r="P599" s="9"/>
      <c r="AF599" s="185"/>
    </row>
    <row r="600" spans="2:32" ht="15">
      <c r="B600" s="30"/>
      <c r="C600" s="30"/>
      <c r="D600" s="30"/>
      <c r="E600" s="30"/>
      <c r="F600" s="29"/>
      <c r="G600" s="28"/>
      <c r="H600" s="17"/>
      <c r="I600" s="17"/>
      <c r="J600" s="19"/>
      <c r="K600" s="38"/>
      <c r="L600" s="39"/>
      <c r="M600" s="40"/>
      <c r="N600" s="160"/>
      <c r="P600" s="9"/>
      <c r="AF600" s="185"/>
    </row>
    <row r="601" spans="2:32" ht="15">
      <c r="B601" s="30"/>
      <c r="C601" s="30"/>
      <c r="D601" s="30"/>
      <c r="E601" s="30"/>
      <c r="F601" s="29"/>
      <c r="G601" s="28"/>
      <c r="H601" s="17"/>
      <c r="I601" s="17"/>
      <c r="J601" s="19"/>
      <c r="K601" s="38"/>
      <c r="L601" s="39"/>
      <c r="M601" s="40"/>
      <c r="N601" s="160"/>
      <c r="P601" s="9"/>
      <c r="AF601" s="185"/>
    </row>
    <row r="602" spans="2:32" ht="15">
      <c r="B602" s="30"/>
      <c r="C602" s="30"/>
      <c r="D602" s="30"/>
      <c r="E602" s="30"/>
      <c r="F602" s="29"/>
      <c r="G602" s="28"/>
      <c r="H602" s="17"/>
      <c r="I602" s="17"/>
      <c r="J602" s="19"/>
      <c r="K602" s="38"/>
      <c r="L602" s="39"/>
      <c r="M602" s="40"/>
      <c r="N602" s="160"/>
      <c r="P602" s="9"/>
      <c r="AF602" s="185"/>
    </row>
    <row r="603" spans="2:32" ht="15">
      <c r="B603" s="30"/>
      <c r="C603" s="30"/>
      <c r="D603" s="30"/>
      <c r="E603" s="30"/>
      <c r="F603" s="29"/>
      <c r="G603" s="28"/>
      <c r="H603" s="17"/>
      <c r="I603" s="17"/>
      <c r="J603" s="19"/>
      <c r="K603" s="38"/>
      <c r="L603" s="39"/>
      <c r="M603" s="40"/>
      <c r="N603" s="160"/>
      <c r="P603" s="9"/>
      <c r="AF603" s="185"/>
    </row>
    <row r="604" spans="2:32" ht="15">
      <c r="B604" s="30"/>
      <c r="C604" s="30"/>
      <c r="D604" s="30"/>
      <c r="E604" s="30"/>
      <c r="F604" s="29"/>
      <c r="G604" s="28"/>
      <c r="H604" s="17"/>
      <c r="I604" s="17"/>
      <c r="J604" s="19"/>
      <c r="K604" s="38"/>
      <c r="L604" s="39"/>
      <c r="M604" s="40"/>
      <c r="N604" s="160"/>
      <c r="P604" s="9"/>
      <c r="AF604" s="185"/>
    </row>
    <row r="605" spans="2:32" ht="15">
      <c r="B605" s="30"/>
      <c r="C605" s="30"/>
      <c r="D605" s="30"/>
      <c r="E605" s="30"/>
      <c r="F605" s="29"/>
      <c r="G605" s="28"/>
      <c r="H605" s="17"/>
      <c r="I605" s="17"/>
      <c r="J605" s="19"/>
      <c r="K605" s="38"/>
      <c r="L605" s="39"/>
      <c r="M605" s="40"/>
      <c r="N605" s="160"/>
      <c r="P605" s="9"/>
      <c r="AF605" s="185"/>
    </row>
    <row r="606" spans="2:32" ht="15">
      <c r="B606" s="30"/>
      <c r="C606" s="30"/>
      <c r="D606" s="30"/>
      <c r="E606" s="30"/>
      <c r="F606" s="29"/>
      <c r="G606" s="28"/>
      <c r="H606" s="17"/>
      <c r="I606" s="17"/>
      <c r="J606" s="19"/>
      <c r="K606" s="38"/>
      <c r="L606" s="39"/>
      <c r="M606" s="40"/>
      <c r="N606" s="160"/>
      <c r="P606" s="9"/>
      <c r="AF606" s="185"/>
    </row>
    <row r="607" spans="2:32" ht="15">
      <c r="B607" s="30"/>
      <c r="C607" s="30"/>
      <c r="D607" s="30"/>
      <c r="E607" s="30"/>
      <c r="F607" s="29"/>
      <c r="G607" s="28"/>
      <c r="H607" s="17"/>
      <c r="I607" s="17"/>
      <c r="J607" s="19"/>
      <c r="K607" s="38"/>
      <c r="L607" s="39"/>
      <c r="M607" s="40"/>
      <c r="N607" s="160"/>
      <c r="P607" s="9"/>
      <c r="AF607" s="185"/>
    </row>
    <row r="608" spans="2:32" ht="15">
      <c r="B608" s="30"/>
      <c r="C608" s="30"/>
      <c r="D608" s="30"/>
      <c r="E608" s="30"/>
      <c r="F608" s="29"/>
      <c r="G608" s="28"/>
      <c r="H608" s="17"/>
      <c r="I608" s="17"/>
      <c r="J608" s="19"/>
      <c r="K608" s="38"/>
      <c r="L608" s="39"/>
      <c r="M608" s="40"/>
      <c r="N608" s="160"/>
      <c r="P608" s="9"/>
      <c r="AF608" s="185"/>
    </row>
    <row r="609" spans="2:32" ht="15">
      <c r="B609" s="30"/>
      <c r="C609" s="30"/>
      <c r="D609" s="30"/>
      <c r="E609" s="30"/>
      <c r="F609" s="29"/>
      <c r="G609" s="28"/>
      <c r="H609" s="17"/>
      <c r="I609" s="17"/>
      <c r="J609" s="19"/>
      <c r="K609" s="38"/>
      <c r="L609" s="39"/>
      <c r="M609" s="40"/>
      <c r="N609" s="160"/>
      <c r="P609" s="9"/>
      <c r="AF609" s="185"/>
    </row>
    <row r="610" spans="2:32" ht="15">
      <c r="B610" s="30"/>
      <c r="C610" s="30"/>
      <c r="D610" s="30"/>
      <c r="E610" s="30"/>
      <c r="F610" s="29"/>
      <c r="G610" s="28"/>
      <c r="H610" s="17"/>
      <c r="I610" s="17"/>
      <c r="J610" s="19"/>
      <c r="K610" s="38"/>
      <c r="L610" s="39"/>
      <c r="M610" s="40"/>
      <c r="N610" s="160"/>
      <c r="P610" s="9"/>
      <c r="AF610" s="185"/>
    </row>
    <row r="611" spans="2:32" ht="15">
      <c r="B611" s="30"/>
      <c r="C611" s="30"/>
      <c r="D611" s="30"/>
      <c r="E611" s="30"/>
      <c r="F611" s="29"/>
      <c r="G611" s="28"/>
      <c r="H611" s="17"/>
      <c r="I611" s="17"/>
      <c r="J611" s="19"/>
      <c r="K611" s="38"/>
      <c r="L611" s="39"/>
      <c r="M611" s="40"/>
      <c r="N611" s="160"/>
      <c r="P611" s="9"/>
      <c r="AF611" s="185"/>
    </row>
    <row r="612" spans="2:32" ht="15">
      <c r="B612" s="30"/>
      <c r="C612" s="30"/>
      <c r="D612" s="30"/>
      <c r="E612" s="30"/>
      <c r="F612" s="29"/>
      <c r="G612" s="28"/>
      <c r="H612" s="17"/>
      <c r="I612" s="17"/>
      <c r="J612" s="19"/>
      <c r="K612" s="38"/>
      <c r="L612" s="39"/>
      <c r="M612" s="40"/>
      <c r="N612" s="160"/>
      <c r="P612" s="9"/>
      <c r="AF612" s="185"/>
    </row>
    <row r="613" spans="2:32" ht="15">
      <c r="B613" s="30"/>
      <c r="C613" s="30"/>
      <c r="D613" s="30"/>
      <c r="E613" s="30"/>
      <c r="F613" s="29"/>
      <c r="G613" s="28"/>
      <c r="H613" s="17"/>
      <c r="I613" s="17"/>
      <c r="J613" s="19"/>
      <c r="K613" s="38"/>
      <c r="L613" s="39"/>
      <c r="M613" s="40"/>
      <c r="N613" s="160"/>
      <c r="P613" s="9"/>
      <c r="AF613" s="185"/>
    </row>
    <row r="614" spans="2:32" ht="15">
      <c r="B614" s="30"/>
      <c r="C614" s="30"/>
      <c r="D614" s="30"/>
      <c r="E614" s="30"/>
      <c r="F614" s="29"/>
      <c r="G614" s="28"/>
      <c r="H614" s="17"/>
      <c r="I614" s="17"/>
      <c r="J614" s="19"/>
      <c r="K614" s="38"/>
      <c r="L614" s="39"/>
      <c r="M614" s="40"/>
      <c r="N614" s="160"/>
      <c r="P614" s="9"/>
      <c r="AF614" s="185"/>
    </row>
    <row r="615" spans="2:32" ht="15">
      <c r="B615" s="30"/>
      <c r="C615" s="30"/>
      <c r="D615" s="30"/>
      <c r="E615" s="30"/>
      <c r="F615" s="29"/>
      <c r="G615" s="28"/>
      <c r="H615" s="17"/>
      <c r="I615" s="17"/>
      <c r="J615" s="19"/>
      <c r="K615" s="38"/>
      <c r="L615" s="39"/>
      <c r="M615" s="40"/>
      <c r="N615" s="160"/>
      <c r="P615" s="9"/>
      <c r="AF615" s="185"/>
    </row>
    <row r="616" spans="2:32" ht="15">
      <c r="B616" s="30"/>
      <c r="C616" s="30"/>
      <c r="D616" s="30"/>
      <c r="E616" s="30"/>
      <c r="F616" s="29"/>
      <c r="G616" s="28"/>
      <c r="H616" s="17"/>
      <c r="I616" s="17"/>
      <c r="J616" s="19"/>
      <c r="K616" s="38"/>
      <c r="L616" s="39"/>
      <c r="M616" s="40"/>
      <c r="N616" s="160"/>
      <c r="P616" s="9"/>
      <c r="AF616" s="185"/>
    </row>
    <row r="617" spans="2:16" ht="15">
      <c r="B617" s="30"/>
      <c r="C617" s="30"/>
      <c r="D617" s="30"/>
      <c r="E617" s="30"/>
      <c r="F617" s="29"/>
      <c r="G617" s="28"/>
      <c r="H617" s="17"/>
      <c r="I617" s="17"/>
      <c r="J617" s="19"/>
      <c r="K617" s="38"/>
      <c r="L617" s="39"/>
      <c r="M617" s="40"/>
      <c r="N617" s="160"/>
      <c r="P617" s="9"/>
    </row>
    <row r="618" spans="2:16" ht="15">
      <c r="B618" s="30"/>
      <c r="C618" s="30"/>
      <c r="D618" s="30"/>
      <c r="E618" s="30"/>
      <c r="F618" s="29"/>
      <c r="G618" s="28"/>
      <c r="H618" s="17"/>
      <c r="I618" s="17"/>
      <c r="J618" s="19"/>
      <c r="K618" s="38"/>
      <c r="L618" s="39"/>
      <c r="M618" s="40"/>
      <c r="N618" s="160"/>
      <c r="P618" s="9"/>
    </row>
    <row r="619" spans="2:16" ht="15">
      <c r="B619" s="30"/>
      <c r="C619" s="30"/>
      <c r="D619" s="30"/>
      <c r="E619" s="30"/>
      <c r="F619" s="29"/>
      <c r="G619" s="28"/>
      <c r="H619" s="17"/>
      <c r="I619" s="17"/>
      <c r="J619" s="19"/>
      <c r="K619" s="38"/>
      <c r="L619" s="39"/>
      <c r="M619" s="40"/>
      <c r="N619" s="160"/>
      <c r="P619" s="9"/>
    </row>
    <row r="620" spans="2:16" ht="15">
      <c r="B620" s="30"/>
      <c r="C620" s="30"/>
      <c r="D620" s="30"/>
      <c r="E620" s="30"/>
      <c r="F620" s="29"/>
      <c r="G620" s="28"/>
      <c r="H620" s="17"/>
      <c r="I620" s="17"/>
      <c r="J620" s="19"/>
      <c r="K620" s="38"/>
      <c r="L620" s="39"/>
      <c r="M620" s="40"/>
      <c r="N620" s="160"/>
      <c r="P620" s="9"/>
    </row>
    <row r="621" spans="2:16" ht="15">
      <c r="B621" s="30"/>
      <c r="C621" s="30"/>
      <c r="D621" s="30"/>
      <c r="E621" s="30"/>
      <c r="F621" s="29"/>
      <c r="G621" s="28"/>
      <c r="H621" s="17"/>
      <c r="I621" s="17"/>
      <c r="J621" s="19"/>
      <c r="K621" s="38"/>
      <c r="L621" s="39"/>
      <c r="M621" s="40"/>
      <c r="N621" s="160"/>
      <c r="P621" s="9"/>
    </row>
    <row r="622" spans="2:16" ht="15">
      <c r="B622" s="30"/>
      <c r="C622" s="30"/>
      <c r="D622" s="30"/>
      <c r="E622" s="30"/>
      <c r="F622" s="29"/>
      <c r="G622" s="28"/>
      <c r="H622" s="17"/>
      <c r="I622" s="17"/>
      <c r="J622" s="19"/>
      <c r="K622" s="38"/>
      <c r="L622" s="39"/>
      <c r="M622" s="40"/>
      <c r="N622" s="160"/>
      <c r="P622" s="9"/>
    </row>
    <row r="623" spans="2:16" ht="15">
      <c r="B623" s="30"/>
      <c r="C623" s="30"/>
      <c r="D623" s="30"/>
      <c r="E623" s="30"/>
      <c r="F623" s="29"/>
      <c r="G623" s="28"/>
      <c r="H623" s="17"/>
      <c r="I623" s="17"/>
      <c r="J623" s="19"/>
      <c r="K623" s="38"/>
      <c r="L623" s="39"/>
      <c r="M623" s="40"/>
      <c r="N623" s="160"/>
      <c r="P623" s="9"/>
    </row>
    <row r="624" spans="2:16" ht="15">
      <c r="B624" s="30"/>
      <c r="C624" s="30"/>
      <c r="D624" s="30"/>
      <c r="E624" s="30"/>
      <c r="F624" s="29"/>
      <c r="G624" s="28"/>
      <c r="H624" s="17"/>
      <c r="I624" s="17"/>
      <c r="J624" s="19"/>
      <c r="K624" s="38"/>
      <c r="L624" s="39"/>
      <c r="M624" s="40"/>
      <c r="N624" s="160"/>
      <c r="P624" s="9"/>
    </row>
    <row r="625" spans="2:16" ht="15">
      <c r="B625" s="30"/>
      <c r="C625" s="30"/>
      <c r="D625" s="30"/>
      <c r="E625" s="30"/>
      <c r="F625" s="29"/>
      <c r="G625" s="28"/>
      <c r="H625" s="17"/>
      <c r="I625" s="17"/>
      <c r="J625" s="19"/>
      <c r="K625" s="38"/>
      <c r="L625" s="39"/>
      <c r="M625" s="40"/>
      <c r="N625" s="160"/>
      <c r="P625" s="9"/>
    </row>
    <row r="626" spans="2:16" ht="15">
      <c r="B626" s="30"/>
      <c r="C626" s="30"/>
      <c r="D626" s="30"/>
      <c r="E626" s="30"/>
      <c r="F626" s="29"/>
      <c r="G626" s="28"/>
      <c r="H626" s="17"/>
      <c r="I626" s="17"/>
      <c r="J626" s="19"/>
      <c r="K626" s="38"/>
      <c r="L626" s="39"/>
      <c r="M626" s="40"/>
      <c r="N626" s="160"/>
      <c r="P626" s="9"/>
    </row>
    <row r="627" spans="2:16" ht="15">
      <c r="B627" s="30"/>
      <c r="C627" s="30"/>
      <c r="D627" s="30"/>
      <c r="E627" s="30"/>
      <c r="F627" s="29"/>
      <c r="G627" s="28"/>
      <c r="H627" s="17"/>
      <c r="I627" s="17"/>
      <c r="J627" s="19"/>
      <c r="K627" s="38"/>
      <c r="L627" s="39"/>
      <c r="M627" s="40"/>
      <c r="N627" s="160"/>
      <c r="P627" s="9"/>
    </row>
    <row r="628" spans="2:16" ht="15">
      <c r="B628" s="30"/>
      <c r="C628" s="30"/>
      <c r="D628" s="30"/>
      <c r="E628" s="30"/>
      <c r="F628" s="29"/>
      <c r="G628" s="28"/>
      <c r="H628" s="17"/>
      <c r="I628" s="17"/>
      <c r="J628" s="19"/>
      <c r="K628" s="38"/>
      <c r="L628" s="39"/>
      <c r="M628" s="40"/>
      <c r="N628" s="160"/>
      <c r="P628" s="9"/>
    </row>
    <row r="629" spans="2:16" ht="15">
      <c r="B629" s="30"/>
      <c r="C629" s="30"/>
      <c r="D629" s="30"/>
      <c r="E629" s="30"/>
      <c r="F629" s="29"/>
      <c r="G629" s="28"/>
      <c r="H629" s="17"/>
      <c r="I629" s="17"/>
      <c r="J629" s="19"/>
      <c r="K629" s="38"/>
      <c r="L629" s="39"/>
      <c r="M629" s="40"/>
      <c r="N629" s="160"/>
      <c r="P629" s="9"/>
    </row>
    <row r="630" spans="2:16" ht="15">
      <c r="B630" s="30"/>
      <c r="C630" s="30"/>
      <c r="D630" s="30"/>
      <c r="E630" s="30"/>
      <c r="F630" s="29"/>
      <c r="G630" s="28"/>
      <c r="H630" s="17"/>
      <c r="I630" s="17"/>
      <c r="J630" s="19"/>
      <c r="K630" s="38"/>
      <c r="L630" s="39"/>
      <c r="M630" s="40"/>
      <c r="N630" s="160"/>
      <c r="P630" s="9"/>
    </row>
    <row r="631" spans="2:16" ht="15">
      <c r="B631" s="30"/>
      <c r="C631" s="30"/>
      <c r="D631" s="30"/>
      <c r="E631" s="30"/>
      <c r="F631" s="29"/>
      <c r="G631" s="28"/>
      <c r="H631" s="17"/>
      <c r="I631" s="17"/>
      <c r="J631" s="19"/>
      <c r="K631" s="38"/>
      <c r="L631" s="39"/>
      <c r="M631" s="40"/>
      <c r="N631" s="160"/>
      <c r="P631" s="9"/>
    </row>
    <row r="632" spans="2:16" ht="15">
      <c r="B632" s="30"/>
      <c r="C632" s="30"/>
      <c r="D632" s="30"/>
      <c r="E632" s="30"/>
      <c r="F632" s="29"/>
      <c r="G632" s="28"/>
      <c r="H632" s="17"/>
      <c r="I632" s="17"/>
      <c r="J632" s="19"/>
      <c r="K632" s="38"/>
      <c r="L632" s="39"/>
      <c r="M632" s="40"/>
      <c r="N632" s="160"/>
      <c r="P632" s="9"/>
    </row>
    <row r="633" spans="2:16" ht="15">
      <c r="B633" s="30"/>
      <c r="C633" s="30"/>
      <c r="D633" s="30"/>
      <c r="E633" s="30"/>
      <c r="F633" s="29"/>
      <c r="G633" s="28"/>
      <c r="H633" s="17"/>
      <c r="I633" s="17"/>
      <c r="J633" s="19"/>
      <c r="K633" s="38"/>
      <c r="L633" s="39"/>
      <c r="M633" s="40"/>
      <c r="N633" s="160"/>
      <c r="P633" s="9"/>
    </row>
    <row r="634" spans="2:16" ht="15">
      <c r="B634" s="30"/>
      <c r="C634" s="30"/>
      <c r="D634" s="30"/>
      <c r="E634" s="30"/>
      <c r="F634" s="29"/>
      <c r="G634" s="28"/>
      <c r="H634" s="17"/>
      <c r="I634" s="17"/>
      <c r="J634" s="19"/>
      <c r="K634" s="38"/>
      <c r="L634" s="39"/>
      <c r="M634" s="40"/>
      <c r="N634" s="160"/>
      <c r="P634" s="9"/>
    </row>
    <row r="635" spans="2:16" ht="15">
      <c r="B635" s="30"/>
      <c r="C635" s="30"/>
      <c r="D635" s="30"/>
      <c r="E635" s="30"/>
      <c r="F635" s="29"/>
      <c r="G635" s="28"/>
      <c r="H635" s="17"/>
      <c r="I635" s="17"/>
      <c r="J635" s="19"/>
      <c r="K635" s="38"/>
      <c r="L635" s="39"/>
      <c r="M635" s="40"/>
      <c r="N635" s="160"/>
      <c r="P635" s="9"/>
    </row>
    <row r="636" spans="2:16" ht="15">
      <c r="B636" s="30"/>
      <c r="C636" s="30"/>
      <c r="D636" s="30"/>
      <c r="E636" s="30"/>
      <c r="F636" s="29"/>
      <c r="G636" s="28"/>
      <c r="H636" s="17"/>
      <c r="I636" s="17"/>
      <c r="J636" s="19"/>
      <c r="K636" s="38"/>
      <c r="L636" s="39"/>
      <c r="M636" s="40"/>
      <c r="N636" s="160"/>
      <c r="P636" s="9"/>
    </row>
    <row r="637" spans="2:16" ht="15">
      <c r="B637" s="30"/>
      <c r="C637" s="30"/>
      <c r="D637" s="30"/>
      <c r="E637" s="30"/>
      <c r="F637" s="29"/>
      <c r="G637" s="28"/>
      <c r="H637" s="17"/>
      <c r="I637" s="17"/>
      <c r="J637" s="19"/>
      <c r="K637" s="38"/>
      <c r="L637" s="39"/>
      <c r="M637" s="40"/>
      <c r="N637" s="160"/>
      <c r="P637" s="9"/>
    </row>
    <row r="638" spans="2:16" ht="15">
      <c r="B638" s="30"/>
      <c r="C638" s="30"/>
      <c r="D638" s="30"/>
      <c r="E638" s="30"/>
      <c r="F638" s="29"/>
      <c r="G638" s="28"/>
      <c r="H638" s="17"/>
      <c r="I638" s="17"/>
      <c r="J638" s="19"/>
      <c r="K638" s="38"/>
      <c r="L638" s="39"/>
      <c r="M638" s="40"/>
      <c r="N638" s="160"/>
      <c r="P638" s="9"/>
    </row>
    <row r="639" spans="2:16" ht="15">
      <c r="B639" s="30"/>
      <c r="C639" s="30"/>
      <c r="D639" s="30"/>
      <c r="E639" s="30"/>
      <c r="F639" s="29"/>
      <c r="G639" s="28"/>
      <c r="H639" s="17"/>
      <c r="I639" s="17"/>
      <c r="J639" s="19"/>
      <c r="K639" s="38"/>
      <c r="L639" s="39"/>
      <c r="M639" s="40"/>
      <c r="N639" s="160"/>
      <c r="P639" s="9"/>
    </row>
    <row r="640" spans="2:16" ht="15">
      <c r="B640" s="30"/>
      <c r="C640" s="30"/>
      <c r="D640" s="30"/>
      <c r="E640" s="30"/>
      <c r="F640" s="29"/>
      <c r="G640" s="28"/>
      <c r="H640" s="17"/>
      <c r="I640" s="17"/>
      <c r="J640" s="19"/>
      <c r="K640" s="38"/>
      <c r="L640" s="39"/>
      <c r="M640" s="40"/>
      <c r="N640" s="160"/>
      <c r="P640" s="9"/>
    </row>
    <row r="641" spans="2:16" ht="15">
      <c r="B641" s="30"/>
      <c r="C641" s="30"/>
      <c r="D641" s="30"/>
      <c r="E641" s="30"/>
      <c r="F641" s="29"/>
      <c r="G641" s="28"/>
      <c r="H641" s="17"/>
      <c r="I641" s="17"/>
      <c r="J641" s="19"/>
      <c r="K641" s="38"/>
      <c r="L641" s="39"/>
      <c r="M641" s="40"/>
      <c r="N641" s="160"/>
      <c r="P641" s="9"/>
    </row>
    <row r="642" spans="2:16" ht="15">
      <c r="B642" s="30"/>
      <c r="C642" s="30"/>
      <c r="D642" s="30"/>
      <c r="E642" s="30"/>
      <c r="F642" s="29"/>
      <c r="G642" s="28"/>
      <c r="H642" s="17"/>
      <c r="I642" s="17"/>
      <c r="J642" s="19"/>
      <c r="K642" s="38"/>
      <c r="L642" s="39"/>
      <c r="M642" s="40"/>
      <c r="N642" s="160"/>
      <c r="P642" s="9"/>
    </row>
    <row r="643" spans="2:16" ht="15">
      <c r="B643" s="30"/>
      <c r="C643" s="30"/>
      <c r="D643" s="30"/>
      <c r="E643" s="30"/>
      <c r="F643" s="29"/>
      <c r="G643" s="28"/>
      <c r="H643" s="17"/>
      <c r="I643" s="17"/>
      <c r="J643" s="19"/>
      <c r="K643" s="38"/>
      <c r="L643" s="39"/>
      <c r="M643" s="40"/>
      <c r="N643" s="160"/>
      <c r="P643" s="9"/>
    </row>
    <row r="644" spans="2:16" ht="15">
      <c r="B644" s="30"/>
      <c r="C644" s="30"/>
      <c r="D644" s="30"/>
      <c r="E644" s="30"/>
      <c r="F644" s="29"/>
      <c r="G644" s="28"/>
      <c r="H644" s="17"/>
      <c r="I644" s="17"/>
      <c r="J644" s="19"/>
      <c r="K644" s="38"/>
      <c r="L644" s="39"/>
      <c r="M644" s="40"/>
      <c r="N644" s="160"/>
      <c r="P644" s="9"/>
    </row>
    <row r="645" spans="2:16" ht="15">
      <c r="B645" s="30"/>
      <c r="C645" s="30"/>
      <c r="D645" s="30"/>
      <c r="E645" s="30"/>
      <c r="F645" s="29"/>
      <c r="G645" s="28"/>
      <c r="H645" s="17"/>
      <c r="I645" s="17"/>
      <c r="J645" s="19"/>
      <c r="K645" s="38"/>
      <c r="L645" s="39"/>
      <c r="M645" s="40"/>
      <c r="N645" s="160"/>
      <c r="P645" s="9"/>
    </row>
    <row r="646" spans="2:16" ht="15">
      <c r="B646" s="30"/>
      <c r="C646" s="30"/>
      <c r="D646" s="30"/>
      <c r="E646" s="30"/>
      <c r="F646" s="29"/>
      <c r="G646" s="28"/>
      <c r="H646" s="17"/>
      <c r="I646" s="17"/>
      <c r="J646" s="19"/>
      <c r="K646" s="38"/>
      <c r="L646" s="39"/>
      <c r="M646" s="40"/>
      <c r="N646" s="160"/>
      <c r="P646" s="9"/>
    </row>
    <row r="647" spans="2:16" ht="15">
      <c r="B647" s="30"/>
      <c r="C647" s="30"/>
      <c r="D647" s="30"/>
      <c r="E647" s="30"/>
      <c r="F647" s="29"/>
      <c r="G647" s="28"/>
      <c r="H647" s="17"/>
      <c r="I647" s="17"/>
      <c r="J647" s="19"/>
      <c r="K647" s="38"/>
      <c r="L647" s="39"/>
      <c r="M647" s="40"/>
      <c r="N647" s="160"/>
      <c r="P647" s="9"/>
    </row>
    <row r="648" spans="2:16" ht="15">
      <c r="B648" s="30"/>
      <c r="C648" s="30"/>
      <c r="D648" s="30"/>
      <c r="E648" s="30"/>
      <c r="F648" s="29"/>
      <c r="G648" s="28"/>
      <c r="H648" s="17"/>
      <c r="I648" s="17"/>
      <c r="J648" s="19"/>
      <c r="K648" s="38"/>
      <c r="L648" s="39"/>
      <c r="M648" s="40"/>
      <c r="N648" s="160"/>
      <c r="P648" s="9"/>
    </row>
    <row r="649" spans="2:16" ht="15">
      <c r="B649" s="30"/>
      <c r="C649" s="30"/>
      <c r="D649" s="30"/>
      <c r="E649" s="30"/>
      <c r="F649" s="29"/>
      <c r="G649" s="28"/>
      <c r="H649" s="17"/>
      <c r="I649" s="17"/>
      <c r="J649" s="19"/>
      <c r="K649" s="38"/>
      <c r="L649" s="39"/>
      <c r="M649" s="40"/>
      <c r="N649" s="160"/>
      <c r="P649" s="9"/>
    </row>
    <row r="650" spans="2:16" ht="15">
      <c r="B650" s="30"/>
      <c r="C650" s="30"/>
      <c r="D650" s="30"/>
      <c r="E650" s="30"/>
      <c r="F650" s="29"/>
      <c r="G650" s="28"/>
      <c r="H650" s="17"/>
      <c r="I650" s="17"/>
      <c r="J650" s="19"/>
      <c r="K650" s="38"/>
      <c r="L650" s="39"/>
      <c r="M650" s="40"/>
      <c r="N650" s="160"/>
      <c r="P650" s="9"/>
    </row>
    <row r="651" spans="2:16" ht="15">
      <c r="B651" s="30"/>
      <c r="C651" s="30"/>
      <c r="D651" s="30"/>
      <c r="E651" s="30"/>
      <c r="F651" s="29"/>
      <c r="G651" s="28"/>
      <c r="H651" s="17"/>
      <c r="I651" s="17"/>
      <c r="J651" s="19"/>
      <c r="K651" s="38"/>
      <c r="L651" s="39"/>
      <c r="M651" s="40"/>
      <c r="N651" s="160"/>
      <c r="P651" s="9"/>
    </row>
    <row r="652" spans="2:16" ht="15">
      <c r="B652" s="30"/>
      <c r="C652" s="30"/>
      <c r="D652" s="30"/>
      <c r="E652" s="30"/>
      <c r="F652" s="29"/>
      <c r="G652" s="28"/>
      <c r="H652" s="17"/>
      <c r="I652" s="17"/>
      <c r="J652" s="19"/>
      <c r="K652" s="38"/>
      <c r="L652" s="39"/>
      <c r="M652" s="40"/>
      <c r="N652" s="160"/>
      <c r="P652" s="9"/>
    </row>
    <row r="653" spans="2:16" ht="15">
      <c r="B653" s="30"/>
      <c r="C653" s="30"/>
      <c r="D653" s="30"/>
      <c r="E653" s="30"/>
      <c r="F653" s="29"/>
      <c r="G653" s="28"/>
      <c r="H653" s="17"/>
      <c r="I653" s="17"/>
      <c r="J653" s="19"/>
      <c r="K653" s="38"/>
      <c r="L653" s="39"/>
      <c r="M653" s="40"/>
      <c r="N653" s="160"/>
      <c r="P653" s="9"/>
    </row>
    <row r="654" spans="2:16" ht="15">
      <c r="B654" s="30"/>
      <c r="C654" s="30"/>
      <c r="D654" s="30"/>
      <c r="E654" s="30"/>
      <c r="F654" s="29"/>
      <c r="G654" s="28"/>
      <c r="H654" s="17"/>
      <c r="I654" s="17"/>
      <c r="J654" s="19"/>
      <c r="K654" s="38"/>
      <c r="L654" s="39"/>
      <c r="M654" s="40"/>
      <c r="N654" s="160"/>
      <c r="P654" s="9"/>
    </row>
    <row r="655" spans="2:16" ht="15">
      <c r="B655" s="30"/>
      <c r="C655" s="30"/>
      <c r="D655" s="30"/>
      <c r="E655" s="30"/>
      <c r="F655" s="29"/>
      <c r="G655" s="28"/>
      <c r="H655" s="17"/>
      <c r="I655" s="17"/>
      <c r="J655" s="19"/>
      <c r="K655" s="38"/>
      <c r="L655" s="39"/>
      <c r="M655" s="40"/>
      <c r="N655" s="160"/>
      <c r="P655" s="9"/>
    </row>
    <row r="656" spans="2:16" ht="15">
      <c r="B656" s="30"/>
      <c r="C656" s="30"/>
      <c r="D656" s="30"/>
      <c r="E656" s="30"/>
      <c r="F656" s="29"/>
      <c r="G656" s="28"/>
      <c r="H656" s="17"/>
      <c r="I656" s="17"/>
      <c r="J656" s="19"/>
      <c r="K656" s="38"/>
      <c r="L656" s="39"/>
      <c r="M656" s="40"/>
      <c r="N656" s="160"/>
      <c r="P656" s="9"/>
    </row>
    <row r="657" spans="2:16" ht="15">
      <c r="B657" s="30"/>
      <c r="C657" s="30"/>
      <c r="D657" s="30"/>
      <c r="E657" s="30"/>
      <c r="F657" s="29"/>
      <c r="G657" s="28"/>
      <c r="H657" s="17"/>
      <c r="I657" s="17"/>
      <c r="J657" s="19"/>
      <c r="K657" s="38"/>
      <c r="L657" s="39"/>
      <c r="M657" s="40"/>
      <c r="N657" s="160"/>
      <c r="P657" s="9"/>
    </row>
    <row r="658" spans="2:16" ht="15">
      <c r="B658" s="30"/>
      <c r="C658" s="30"/>
      <c r="D658" s="30"/>
      <c r="E658" s="30"/>
      <c r="F658" s="29"/>
      <c r="G658" s="28"/>
      <c r="H658" s="17"/>
      <c r="I658" s="17"/>
      <c r="J658" s="19"/>
      <c r="K658" s="38"/>
      <c r="L658" s="39"/>
      <c r="M658" s="40"/>
      <c r="N658" s="160"/>
      <c r="P658" s="9"/>
    </row>
    <row r="659" spans="2:16" ht="15">
      <c r="B659" s="30"/>
      <c r="C659" s="30"/>
      <c r="D659" s="30"/>
      <c r="E659" s="30"/>
      <c r="F659" s="29"/>
      <c r="G659" s="28"/>
      <c r="H659" s="17"/>
      <c r="I659" s="17"/>
      <c r="J659" s="19"/>
      <c r="K659" s="38"/>
      <c r="L659" s="39"/>
      <c r="M659" s="40"/>
      <c r="N659" s="160"/>
      <c r="P659" s="9"/>
    </row>
    <row r="660" spans="2:16" ht="15">
      <c r="B660" s="30"/>
      <c r="C660" s="30"/>
      <c r="D660" s="30"/>
      <c r="E660" s="30"/>
      <c r="F660" s="29"/>
      <c r="G660" s="28"/>
      <c r="H660" s="17"/>
      <c r="I660" s="17"/>
      <c r="J660" s="19"/>
      <c r="K660" s="38"/>
      <c r="L660" s="39"/>
      <c r="M660" s="40"/>
      <c r="N660" s="160"/>
      <c r="P660" s="9"/>
    </row>
    <row r="661" spans="2:16" ht="15">
      <c r="B661" s="30"/>
      <c r="C661" s="30"/>
      <c r="D661" s="30"/>
      <c r="E661" s="30"/>
      <c r="F661" s="29"/>
      <c r="G661" s="28"/>
      <c r="H661" s="17"/>
      <c r="I661" s="17"/>
      <c r="J661" s="19"/>
      <c r="K661" s="38"/>
      <c r="L661" s="39"/>
      <c r="M661" s="40"/>
      <c r="N661" s="160"/>
      <c r="P661" s="9"/>
    </row>
    <row r="662" spans="2:16" ht="15">
      <c r="B662" s="30"/>
      <c r="C662" s="30"/>
      <c r="D662" s="30"/>
      <c r="E662" s="30"/>
      <c r="F662" s="29"/>
      <c r="G662" s="28"/>
      <c r="H662" s="17"/>
      <c r="I662" s="17"/>
      <c r="J662" s="19"/>
      <c r="K662" s="38"/>
      <c r="L662" s="39"/>
      <c r="M662" s="40"/>
      <c r="N662" s="160"/>
      <c r="P662" s="9"/>
    </row>
    <row r="663" spans="2:16" ht="15">
      <c r="B663" s="30"/>
      <c r="C663" s="30"/>
      <c r="D663" s="30"/>
      <c r="E663" s="30"/>
      <c r="F663" s="29"/>
      <c r="G663" s="28"/>
      <c r="H663" s="17"/>
      <c r="I663" s="17"/>
      <c r="J663" s="19"/>
      <c r="K663" s="38"/>
      <c r="L663" s="39"/>
      <c r="M663" s="40"/>
      <c r="N663" s="160"/>
      <c r="P663" s="9"/>
    </row>
    <row r="664" spans="2:16" ht="15">
      <c r="B664" s="30"/>
      <c r="C664" s="30"/>
      <c r="D664" s="30"/>
      <c r="E664" s="30"/>
      <c r="F664" s="29"/>
      <c r="G664" s="28"/>
      <c r="H664" s="17"/>
      <c r="I664" s="17"/>
      <c r="J664" s="19"/>
      <c r="K664" s="38"/>
      <c r="L664" s="39"/>
      <c r="M664" s="40"/>
      <c r="N664" s="160"/>
      <c r="P664" s="9"/>
    </row>
    <row r="665" spans="2:16" ht="15">
      <c r="B665" s="30"/>
      <c r="C665" s="30"/>
      <c r="D665" s="30"/>
      <c r="E665" s="30"/>
      <c r="F665" s="29"/>
      <c r="G665" s="28"/>
      <c r="H665" s="17"/>
      <c r="I665" s="17"/>
      <c r="J665" s="19"/>
      <c r="K665" s="38"/>
      <c r="L665" s="39"/>
      <c r="M665" s="40"/>
      <c r="N665" s="160"/>
      <c r="P665" s="9"/>
    </row>
    <row r="666" spans="2:16" ht="15">
      <c r="B666" s="30"/>
      <c r="C666" s="30"/>
      <c r="D666" s="30"/>
      <c r="E666" s="30"/>
      <c r="F666" s="29"/>
      <c r="G666" s="28"/>
      <c r="H666" s="17"/>
      <c r="I666" s="17"/>
      <c r="J666" s="19"/>
      <c r="K666" s="38"/>
      <c r="L666" s="39"/>
      <c r="M666" s="40"/>
      <c r="N666" s="160"/>
      <c r="P666" s="9"/>
    </row>
    <row r="667" spans="2:16" ht="15">
      <c r="B667" s="30"/>
      <c r="C667" s="30"/>
      <c r="D667" s="30"/>
      <c r="E667" s="30"/>
      <c r="F667" s="29"/>
      <c r="G667" s="28"/>
      <c r="H667" s="17"/>
      <c r="I667" s="17"/>
      <c r="J667" s="19"/>
      <c r="K667" s="38"/>
      <c r="L667" s="39"/>
      <c r="M667" s="40"/>
      <c r="N667" s="160"/>
      <c r="P667" s="9"/>
    </row>
    <row r="668" spans="2:16" ht="15">
      <c r="B668" s="30"/>
      <c r="C668" s="30"/>
      <c r="D668" s="30"/>
      <c r="E668" s="30"/>
      <c r="F668" s="29"/>
      <c r="G668" s="28"/>
      <c r="H668" s="17"/>
      <c r="I668" s="17"/>
      <c r="J668" s="19"/>
      <c r="K668" s="38"/>
      <c r="L668" s="39"/>
      <c r="M668" s="40"/>
      <c r="N668" s="160"/>
      <c r="P668" s="9"/>
    </row>
    <row r="669" spans="2:16" ht="15">
      <c r="B669" s="30"/>
      <c r="C669" s="30"/>
      <c r="D669" s="30"/>
      <c r="E669" s="30"/>
      <c r="F669" s="29"/>
      <c r="G669" s="28"/>
      <c r="H669" s="17"/>
      <c r="I669" s="17"/>
      <c r="J669" s="19"/>
      <c r="K669" s="38"/>
      <c r="L669" s="39"/>
      <c r="M669" s="40"/>
      <c r="N669" s="160"/>
      <c r="P669" s="9"/>
    </row>
    <row r="670" spans="2:16" ht="15">
      <c r="B670" s="30"/>
      <c r="C670" s="30"/>
      <c r="D670" s="30"/>
      <c r="E670" s="30"/>
      <c r="F670" s="29"/>
      <c r="G670" s="28"/>
      <c r="H670" s="17"/>
      <c r="I670" s="17"/>
      <c r="J670" s="19"/>
      <c r="K670" s="38"/>
      <c r="L670" s="39"/>
      <c r="M670" s="40"/>
      <c r="N670" s="160"/>
      <c r="P670" s="9"/>
    </row>
    <row r="671" spans="2:16" ht="15">
      <c r="B671" s="30"/>
      <c r="C671" s="30"/>
      <c r="D671" s="30"/>
      <c r="E671" s="30"/>
      <c r="F671" s="29"/>
      <c r="G671" s="28"/>
      <c r="H671" s="17"/>
      <c r="I671" s="17"/>
      <c r="J671" s="19"/>
      <c r="K671" s="38"/>
      <c r="L671" s="39"/>
      <c r="M671" s="40"/>
      <c r="N671" s="160"/>
      <c r="P671" s="9"/>
    </row>
    <row r="672" spans="2:16" ht="15">
      <c r="B672" s="30"/>
      <c r="C672" s="30"/>
      <c r="D672" s="30"/>
      <c r="E672" s="30"/>
      <c r="F672" s="29"/>
      <c r="G672" s="28"/>
      <c r="H672" s="17"/>
      <c r="I672" s="17"/>
      <c r="J672" s="19"/>
      <c r="K672" s="38"/>
      <c r="L672" s="39"/>
      <c r="M672" s="40"/>
      <c r="N672" s="160"/>
      <c r="P672" s="9"/>
    </row>
    <row r="673" spans="2:16" ht="15">
      <c r="B673" s="30"/>
      <c r="C673" s="30"/>
      <c r="D673" s="30"/>
      <c r="E673" s="30"/>
      <c r="F673" s="29"/>
      <c r="G673" s="28"/>
      <c r="H673" s="17"/>
      <c r="I673" s="17"/>
      <c r="J673" s="19"/>
      <c r="K673" s="38"/>
      <c r="L673" s="39"/>
      <c r="M673" s="40"/>
      <c r="N673" s="160"/>
      <c r="P673" s="9"/>
    </row>
    <row r="674" spans="2:16" ht="15">
      <c r="B674" s="30"/>
      <c r="C674" s="30"/>
      <c r="D674" s="30"/>
      <c r="E674" s="30"/>
      <c r="F674" s="29"/>
      <c r="G674" s="28"/>
      <c r="H674" s="17"/>
      <c r="I674" s="17"/>
      <c r="J674" s="19"/>
      <c r="K674" s="38"/>
      <c r="L674" s="39"/>
      <c r="M674" s="40"/>
      <c r="N674" s="160"/>
      <c r="P674" s="9"/>
    </row>
    <row r="675" spans="2:16" ht="15">
      <c r="B675" s="30"/>
      <c r="C675" s="30"/>
      <c r="D675" s="30"/>
      <c r="E675" s="30"/>
      <c r="F675" s="29"/>
      <c r="G675" s="28"/>
      <c r="H675" s="17"/>
      <c r="I675" s="17"/>
      <c r="J675" s="19"/>
      <c r="K675" s="38"/>
      <c r="L675" s="39"/>
      <c r="M675" s="40"/>
      <c r="N675" s="160"/>
      <c r="P675" s="9"/>
    </row>
    <row r="676" spans="2:16" ht="15">
      <c r="B676" s="30"/>
      <c r="C676" s="30"/>
      <c r="D676" s="30"/>
      <c r="E676" s="30"/>
      <c r="F676" s="29"/>
      <c r="G676" s="28"/>
      <c r="H676" s="17"/>
      <c r="I676" s="17"/>
      <c r="J676" s="19"/>
      <c r="K676" s="38"/>
      <c r="L676" s="39"/>
      <c r="M676" s="40"/>
      <c r="N676" s="160"/>
      <c r="P676" s="9"/>
    </row>
    <row r="677" spans="2:16" ht="15">
      <c r="B677" s="30"/>
      <c r="C677" s="30"/>
      <c r="D677" s="30"/>
      <c r="E677" s="30"/>
      <c r="F677" s="29"/>
      <c r="G677" s="28"/>
      <c r="H677" s="17"/>
      <c r="I677" s="17"/>
      <c r="J677" s="19"/>
      <c r="K677" s="38"/>
      <c r="L677" s="39"/>
      <c r="M677" s="40"/>
      <c r="N677" s="160"/>
      <c r="P677" s="9"/>
    </row>
    <row r="678" spans="2:16" ht="15">
      <c r="B678" s="30"/>
      <c r="C678" s="30"/>
      <c r="D678" s="30"/>
      <c r="E678" s="30"/>
      <c r="F678" s="29"/>
      <c r="G678" s="28"/>
      <c r="H678" s="17"/>
      <c r="I678" s="17"/>
      <c r="J678" s="19"/>
      <c r="K678" s="38"/>
      <c r="L678" s="39"/>
      <c r="M678" s="40"/>
      <c r="N678" s="160"/>
      <c r="P678" s="9"/>
    </row>
    <row r="679" spans="2:16" ht="15">
      <c r="B679" s="30"/>
      <c r="C679" s="30"/>
      <c r="D679" s="30"/>
      <c r="E679" s="30"/>
      <c r="F679" s="29"/>
      <c r="G679" s="28"/>
      <c r="H679" s="17"/>
      <c r="I679" s="17"/>
      <c r="J679" s="19"/>
      <c r="K679" s="38"/>
      <c r="L679" s="39"/>
      <c r="M679" s="40"/>
      <c r="N679" s="160"/>
      <c r="P679" s="9"/>
    </row>
    <row r="680" spans="2:16" ht="15">
      <c r="B680" s="30"/>
      <c r="C680" s="30"/>
      <c r="D680" s="30"/>
      <c r="E680" s="30"/>
      <c r="F680" s="29"/>
      <c r="G680" s="28"/>
      <c r="H680" s="17"/>
      <c r="I680" s="17"/>
      <c r="J680" s="19"/>
      <c r="K680" s="38"/>
      <c r="L680" s="39"/>
      <c r="M680" s="40"/>
      <c r="N680" s="160"/>
      <c r="P680" s="9"/>
    </row>
    <row r="681" spans="2:16" ht="15">
      <c r="B681" s="30"/>
      <c r="C681" s="30"/>
      <c r="D681" s="30"/>
      <c r="E681" s="30"/>
      <c r="F681" s="29"/>
      <c r="G681" s="28"/>
      <c r="H681" s="17"/>
      <c r="I681" s="17"/>
      <c r="J681" s="19"/>
      <c r="K681" s="38"/>
      <c r="L681" s="39"/>
      <c r="M681" s="40"/>
      <c r="N681" s="160"/>
      <c r="P681" s="9"/>
    </row>
    <row r="682" spans="2:16" ht="15">
      <c r="B682" s="30"/>
      <c r="C682" s="30"/>
      <c r="D682" s="30"/>
      <c r="E682" s="30"/>
      <c r="F682" s="29"/>
      <c r="G682" s="28"/>
      <c r="H682" s="17"/>
      <c r="I682" s="17"/>
      <c r="J682" s="19"/>
      <c r="K682" s="38"/>
      <c r="L682" s="39"/>
      <c r="M682" s="40"/>
      <c r="N682" s="160"/>
      <c r="P682" s="9"/>
    </row>
    <row r="683" spans="2:16" ht="15">
      <c r="B683" s="30"/>
      <c r="C683" s="30"/>
      <c r="D683" s="30"/>
      <c r="E683" s="30"/>
      <c r="F683" s="29"/>
      <c r="G683" s="28"/>
      <c r="H683" s="17"/>
      <c r="I683" s="17"/>
      <c r="J683" s="19"/>
      <c r="K683" s="38"/>
      <c r="L683" s="39"/>
      <c r="M683" s="40"/>
      <c r="N683" s="160"/>
      <c r="P683" s="9"/>
    </row>
    <row r="684" spans="2:16" ht="15">
      <c r="B684" s="30"/>
      <c r="C684" s="30"/>
      <c r="D684" s="30"/>
      <c r="E684" s="30"/>
      <c r="F684" s="29"/>
      <c r="G684" s="28"/>
      <c r="H684" s="17"/>
      <c r="I684" s="17"/>
      <c r="J684" s="19"/>
      <c r="K684" s="38"/>
      <c r="L684" s="39"/>
      <c r="M684" s="40"/>
      <c r="N684" s="160"/>
      <c r="P684" s="9"/>
    </row>
    <row r="685" spans="2:16" ht="15">
      <c r="B685" s="30"/>
      <c r="C685" s="30"/>
      <c r="D685" s="30"/>
      <c r="E685" s="30"/>
      <c r="F685" s="29"/>
      <c r="G685" s="28"/>
      <c r="H685" s="17"/>
      <c r="I685" s="17"/>
      <c r="J685" s="19"/>
      <c r="K685" s="38"/>
      <c r="L685" s="39"/>
      <c r="M685" s="40"/>
      <c r="N685" s="160"/>
      <c r="P685" s="9"/>
    </row>
    <row r="686" spans="2:16" ht="15">
      <c r="B686" s="30"/>
      <c r="C686" s="30"/>
      <c r="D686" s="30"/>
      <c r="E686" s="30"/>
      <c r="F686" s="29"/>
      <c r="G686" s="28"/>
      <c r="H686" s="17"/>
      <c r="I686" s="17"/>
      <c r="J686" s="19"/>
      <c r="K686" s="38"/>
      <c r="L686" s="39"/>
      <c r="M686" s="40"/>
      <c r="N686" s="160"/>
      <c r="P686" s="9"/>
    </row>
    <row r="687" spans="2:16" ht="15">
      <c r="B687" s="30"/>
      <c r="C687" s="30"/>
      <c r="D687" s="30"/>
      <c r="E687" s="30"/>
      <c r="F687" s="29"/>
      <c r="G687" s="28"/>
      <c r="H687" s="17"/>
      <c r="I687" s="17"/>
      <c r="J687" s="19"/>
      <c r="K687" s="38"/>
      <c r="L687" s="39"/>
      <c r="M687" s="40"/>
      <c r="N687" s="160"/>
      <c r="P687" s="9"/>
    </row>
    <row r="688" spans="2:16" ht="15">
      <c r="B688" s="30"/>
      <c r="C688" s="30"/>
      <c r="D688" s="30"/>
      <c r="E688" s="30"/>
      <c r="F688" s="29"/>
      <c r="G688" s="28"/>
      <c r="H688" s="17"/>
      <c r="I688" s="17"/>
      <c r="J688" s="19"/>
      <c r="K688" s="38"/>
      <c r="L688" s="39"/>
      <c r="M688" s="40"/>
      <c r="N688" s="160"/>
      <c r="P688" s="9"/>
    </row>
    <row r="689" spans="2:16" ht="15">
      <c r="B689" s="30"/>
      <c r="C689" s="30"/>
      <c r="D689" s="30"/>
      <c r="E689" s="30"/>
      <c r="F689" s="29"/>
      <c r="G689" s="28"/>
      <c r="H689" s="17"/>
      <c r="I689" s="17"/>
      <c r="J689" s="19"/>
      <c r="K689" s="38"/>
      <c r="L689" s="39"/>
      <c r="M689" s="40"/>
      <c r="N689" s="160"/>
      <c r="P689" s="9"/>
    </row>
    <row r="690" spans="2:16" ht="15">
      <c r="B690" s="30"/>
      <c r="C690" s="30"/>
      <c r="D690" s="30"/>
      <c r="E690" s="30"/>
      <c r="F690" s="29"/>
      <c r="G690" s="28"/>
      <c r="H690" s="17"/>
      <c r="I690" s="17"/>
      <c r="J690" s="19"/>
      <c r="K690" s="38"/>
      <c r="L690" s="39"/>
      <c r="M690" s="40"/>
      <c r="N690" s="160"/>
      <c r="P690" s="9"/>
    </row>
    <row r="691" spans="2:16" ht="15">
      <c r="B691" s="30"/>
      <c r="C691" s="30"/>
      <c r="D691" s="30"/>
      <c r="E691" s="30"/>
      <c r="F691" s="29"/>
      <c r="G691" s="28"/>
      <c r="H691" s="17"/>
      <c r="I691" s="17"/>
      <c r="J691" s="19"/>
      <c r="K691" s="38"/>
      <c r="L691" s="39"/>
      <c r="M691" s="40"/>
      <c r="N691" s="160"/>
      <c r="P691" s="9"/>
    </row>
    <row r="692" spans="2:16" ht="15">
      <c r="B692" s="30"/>
      <c r="C692" s="30"/>
      <c r="D692" s="30"/>
      <c r="E692" s="30"/>
      <c r="F692" s="29"/>
      <c r="G692" s="28"/>
      <c r="H692" s="17"/>
      <c r="I692" s="17"/>
      <c r="J692" s="19"/>
      <c r="K692" s="38"/>
      <c r="L692" s="39"/>
      <c r="M692" s="40"/>
      <c r="N692" s="160"/>
      <c r="P692" s="9"/>
    </row>
    <row r="693" spans="2:16" ht="15">
      <c r="B693" s="30"/>
      <c r="C693" s="30"/>
      <c r="D693" s="30"/>
      <c r="E693" s="30"/>
      <c r="F693" s="29"/>
      <c r="G693" s="28"/>
      <c r="H693" s="17"/>
      <c r="I693" s="17"/>
      <c r="J693" s="19"/>
      <c r="K693" s="38"/>
      <c r="L693" s="39"/>
      <c r="M693" s="40"/>
      <c r="N693" s="160"/>
      <c r="P693" s="9"/>
    </row>
    <row r="694" spans="2:16" ht="15">
      <c r="B694" s="30"/>
      <c r="C694" s="30"/>
      <c r="D694" s="30"/>
      <c r="E694" s="30"/>
      <c r="F694" s="29"/>
      <c r="G694" s="28"/>
      <c r="H694" s="17"/>
      <c r="I694" s="17"/>
      <c r="J694" s="19"/>
      <c r="K694" s="38"/>
      <c r="L694" s="39"/>
      <c r="M694" s="40"/>
      <c r="N694" s="160"/>
      <c r="P694" s="9"/>
    </row>
    <row r="695" spans="2:16" ht="15">
      <c r="B695" s="30"/>
      <c r="C695" s="30"/>
      <c r="D695" s="30"/>
      <c r="E695" s="30"/>
      <c r="F695" s="29"/>
      <c r="G695" s="28"/>
      <c r="H695" s="17"/>
      <c r="I695" s="17"/>
      <c r="J695" s="19"/>
      <c r="K695" s="38"/>
      <c r="L695" s="39"/>
      <c r="M695" s="40"/>
      <c r="N695" s="160"/>
      <c r="P695" s="9"/>
    </row>
    <row r="696" spans="2:16" ht="15">
      <c r="B696" s="30"/>
      <c r="C696" s="30"/>
      <c r="D696" s="30"/>
      <c r="E696" s="30"/>
      <c r="F696" s="29"/>
      <c r="G696" s="28"/>
      <c r="H696" s="17"/>
      <c r="I696" s="17"/>
      <c r="J696" s="19"/>
      <c r="K696" s="38"/>
      <c r="L696" s="39"/>
      <c r="M696" s="40"/>
      <c r="N696" s="160"/>
      <c r="P696" s="9"/>
    </row>
    <row r="697" spans="2:16" ht="15">
      <c r="B697" s="30"/>
      <c r="C697" s="30"/>
      <c r="D697" s="30"/>
      <c r="E697" s="30"/>
      <c r="F697" s="29"/>
      <c r="G697" s="28"/>
      <c r="H697" s="17"/>
      <c r="I697" s="17"/>
      <c r="J697" s="19"/>
      <c r="K697" s="38"/>
      <c r="L697" s="39"/>
      <c r="M697" s="40"/>
      <c r="N697" s="160"/>
      <c r="P697" s="9"/>
    </row>
    <row r="698" spans="2:16" ht="15">
      <c r="B698" s="30"/>
      <c r="C698" s="30"/>
      <c r="D698" s="30"/>
      <c r="E698" s="30"/>
      <c r="F698" s="29"/>
      <c r="G698" s="28"/>
      <c r="H698" s="17"/>
      <c r="I698" s="17"/>
      <c r="J698" s="19"/>
      <c r="K698" s="38"/>
      <c r="L698" s="39"/>
      <c r="M698" s="40"/>
      <c r="N698" s="160"/>
      <c r="P698" s="9"/>
    </row>
    <row r="699" spans="2:16" ht="15">
      <c r="B699" s="30"/>
      <c r="C699" s="30"/>
      <c r="D699" s="30"/>
      <c r="E699" s="30"/>
      <c r="F699" s="29"/>
      <c r="G699" s="28"/>
      <c r="H699" s="17"/>
      <c r="I699" s="17"/>
      <c r="J699" s="19"/>
      <c r="K699" s="38"/>
      <c r="L699" s="39"/>
      <c r="M699" s="40"/>
      <c r="N699" s="160"/>
      <c r="P699" s="9"/>
    </row>
    <row r="700" spans="2:16" ht="15">
      <c r="B700" s="30"/>
      <c r="C700" s="30"/>
      <c r="D700" s="30"/>
      <c r="E700" s="30"/>
      <c r="F700" s="29"/>
      <c r="G700" s="28"/>
      <c r="H700" s="17"/>
      <c r="I700" s="17"/>
      <c r="J700" s="19"/>
      <c r="K700" s="38"/>
      <c r="L700" s="39"/>
      <c r="M700" s="40"/>
      <c r="N700" s="160"/>
      <c r="P700" s="9"/>
    </row>
    <row r="701" spans="2:16" ht="15">
      <c r="B701" s="30"/>
      <c r="C701" s="30"/>
      <c r="D701" s="30"/>
      <c r="E701" s="30"/>
      <c r="F701" s="29"/>
      <c r="G701" s="28"/>
      <c r="H701" s="17"/>
      <c r="I701" s="17"/>
      <c r="J701" s="19"/>
      <c r="K701" s="38"/>
      <c r="L701" s="39"/>
      <c r="M701" s="40"/>
      <c r="N701" s="160"/>
      <c r="P701" s="9"/>
    </row>
    <row r="702" spans="2:16" ht="15">
      <c r="B702" s="30"/>
      <c r="C702" s="30"/>
      <c r="D702" s="30"/>
      <c r="E702" s="30"/>
      <c r="F702" s="29"/>
      <c r="G702" s="28"/>
      <c r="H702" s="17"/>
      <c r="I702" s="17"/>
      <c r="J702" s="19"/>
      <c r="K702" s="38"/>
      <c r="L702" s="39"/>
      <c r="M702" s="40"/>
      <c r="N702" s="160"/>
      <c r="P702" s="9"/>
    </row>
    <row r="703" spans="2:16" ht="15">
      <c r="B703" s="30"/>
      <c r="C703" s="30"/>
      <c r="D703" s="30"/>
      <c r="E703" s="30"/>
      <c r="F703" s="29"/>
      <c r="G703" s="28"/>
      <c r="H703" s="17"/>
      <c r="I703" s="17"/>
      <c r="J703" s="19"/>
      <c r="K703" s="38"/>
      <c r="L703" s="39"/>
      <c r="M703" s="40"/>
      <c r="N703" s="160"/>
      <c r="P703" s="9"/>
    </row>
    <row r="704" spans="2:16" ht="15">
      <c r="B704" s="30"/>
      <c r="C704" s="30"/>
      <c r="D704" s="30"/>
      <c r="E704" s="30"/>
      <c r="F704" s="29"/>
      <c r="G704" s="28"/>
      <c r="H704" s="17"/>
      <c r="I704" s="17"/>
      <c r="J704" s="19"/>
      <c r="K704" s="38"/>
      <c r="L704" s="39"/>
      <c r="M704" s="40"/>
      <c r="N704" s="160"/>
      <c r="P704" s="9"/>
    </row>
    <row r="705" spans="2:16" ht="15">
      <c r="B705" s="30"/>
      <c r="C705" s="30"/>
      <c r="D705" s="30"/>
      <c r="E705" s="30"/>
      <c r="F705" s="29"/>
      <c r="G705" s="28"/>
      <c r="H705" s="17"/>
      <c r="I705" s="17"/>
      <c r="J705" s="19"/>
      <c r="K705" s="38"/>
      <c r="L705" s="39"/>
      <c r="M705" s="40"/>
      <c r="N705" s="160"/>
      <c r="P705" s="9"/>
    </row>
    <row r="706" spans="2:16" ht="15">
      <c r="B706" s="30"/>
      <c r="C706" s="30"/>
      <c r="D706" s="30"/>
      <c r="E706" s="30"/>
      <c r="F706" s="29"/>
      <c r="G706" s="28"/>
      <c r="H706" s="17"/>
      <c r="I706" s="17"/>
      <c r="J706" s="19"/>
      <c r="K706" s="38"/>
      <c r="L706" s="39"/>
      <c r="M706" s="40"/>
      <c r="N706" s="160"/>
      <c r="P706" s="9"/>
    </row>
    <row r="707" spans="2:16" ht="15">
      <c r="B707" s="30"/>
      <c r="C707" s="30"/>
      <c r="D707" s="30"/>
      <c r="E707" s="30"/>
      <c r="F707" s="29"/>
      <c r="G707" s="28"/>
      <c r="H707" s="17"/>
      <c r="I707" s="17"/>
      <c r="J707" s="19"/>
      <c r="K707" s="38"/>
      <c r="L707" s="39"/>
      <c r="M707" s="40"/>
      <c r="N707" s="160"/>
      <c r="P707" s="9"/>
    </row>
    <row r="708" spans="2:16" ht="15">
      <c r="B708" s="30"/>
      <c r="C708" s="30"/>
      <c r="D708" s="30"/>
      <c r="E708" s="30"/>
      <c r="F708" s="29"/>
      <c r="G708" s="28"/>
      <c r="H708" s="17"/>
      <c r="I708" s="17"/>
      <c r="J708" s="19"/>
      <c r="K708" s="38"/>
      <c r="L708" s="39"/>
      <c r="M708" s="40"/>
      <c r="N708" s="160"/>
      <c r="P708" s="9"/>
    </row>
    <row r="709" spans="2:16" ht="15">
      <c r="B709" s="30"/>
      <c r="C709" s="30"/>
      <c r="D709" s="30"/>
      <c r="E709" s="30"/>
      <c r="F709" s="29"/>
      <c r="G709" s="28"/>
      <c r="H709" s="17"/>
      <c r="I709" s="17"/>
      <c r="J709" s="19"/>
      <c r="K709" s="38"/>
      <c r="L709" s="39"/>
      <c r="M709" s="40"/>
      <c r="N709" s="160"/>
      <c r="P709" s="9"/>
    </row>
    <row r="710" spans="2:16" ht="15">
      <c r="B710" s="30"/>
      <c r="C710" s="30"/>
      <c r="D710" s="30"/>
      <c r="E710" s="30"/>
      <c r="F710" s="29"/>
      <c r="G710" s="28"/>
      <c r="H710" s="17"/>
      <c r="I710" s="17"/>
      <c r="J710" s="19"/>
      <c r="K710" s="38"/>
      <c r="L710" s="39"/>
      <c r="M710" s="40"/>
      <c r="N710" s="160"/>
      <c r="P710" s="9"/>
    </row>
    <row r="711" spans="2:16" ht="15">
      <c r="B711" s="30"/>
      <c r="C711" s="30"/>
      <c r="D711" s="30"/>
      <c r="E711" s="30"/>
      <c r="F711" s="29"/>
      <c r="G711" s="28"/>
      <c r="H711" s="17"/>
      <c r="I711" s="17"/>
      <c r="J711" s="19"/>
      <c r="K711" s="38"/>
      <c r="L711" s="39"/>
      <c r="M711" s="40"/>
      <c r="N711" s="160"/>
      <c r="P711" s="9"/>
    </row>
    <row r="712" spans="2:16" ht="15">
      <c r="B712" s="30"/>
      <c r="C712" s="30"/>
      <c r="D712" s="30"/>
      <c r="E712" s="30"/>
      <c r="F712" s="29"/>
      <c r="G712" s="28"/>
      <c r="H712" s="17"/>
      <c r="I712" s="17"/>
      <c r="J712" s="19"/>
      <c r="K712" s="38"/>
      <c r="L712" s="39"/>
      <c r="M712" s="40"/>
      <c r="N712" s="160"/>
      <c r="P712" s="9"/>
    </row>
    <row r="713" spans="2:16" ht="15">
      <c r="B713" s="30"/>
      <c r="C713" s="30"/>
      <c r="D713" s="30"/>
      <c r="E713" s="30"/>
      <c r="F713" s="29"/>
      <c r="G713" s="28"/>
      <c r="H713" s="17"/>
      <c r="I713" s="17"/>
      <c r="J713" s="19"/>
      <c r="K713" s="38"/>
      <c r="L713" s="39"/>
      <c r="M713" s="40"/>
      <c r="N713" s="160"/>
      <c r="P713" s="9"/>
    </row>
    <row r="714" spans="2:16" ht="15">
      <c r="B714" s="30"/>
      <c r="C714" s="30"/>
      <c r="D714" s="30"/>
      <c r="E714" s="30"/>
      <c r="F714" s="29"/>
      <c r="G714" s="28"/>
      <c r="H714" s="17"/>
      <c r="I714" s="17"/>
      <c r="J714" s="19"/>
      <c r="K714" s="38"/>
      <c r="L714" s="39"/>
      <c r="M714" s="40"/>
      <c r="N714" s="160"/>
      <c r="P714" s="9"/>
    </row>
    <row r="715" spans="2:16" ht="15">
      <c r="B715" s="30"/>
      <c r="C715" s="30"/>
      <c r="D715" s="30"/>
      <c r="E715" s="30"/>
      <c r="F715" s="29"/>
      <c r="G715" s="28"/>
      <c r="H715" s="17"/>
      <c r="I715" s="17"/>
      <c r="J715" s="19"/>
      <c r="K715" s="38"/>
      <c r="L715" s="39"/>
      <c r="M715" s="40"/>
      <c r="N715" s="160"/>
      <c r="P715" s="9"/>
    </row>
    <row r="716" spans="2:16" ht="15">
      <c r="B716" s="30"/>
      <c r="C716" s="30"/>
      <c r="D716" s="30"/>
      <c r="E716" s="30"/>
      <c r="F716" s="29"/>
      <c r="G716" s="28"/>
      <c r="H716" s="17"/>
      <c r="I716" s="17"/>
      <c r="J716" s="19"/>
      <c r="K716" s="38"/>
      <c r="L716" s="39"/>
      <c r="M716" s="40"/>
      <c r="N716" s="160"/>
      <c r="P716" s="9"/>
    </row>
    <row r="717" spans="2:16" ht="15">
      <c r="B717" s="30"/>
      <c r="C717" s="30"/>
      <c r="D717" s="30"/>
      <c r="E717" s="30"/>
      <c r="F717" s="29"/>
      <c r="G717" s="28"/>
      <c r="H717" s="17"/>
      <c r="I717" s="17"/>
      <c r="J717" s="19"/>
      <c r="K717" s="38"/>
      <c r="L717" s="39"/>
      <c r="M717" s="40"/>
      <c r="N717" s="160"/>
      <c r="P717" s="9"/>
    </row>
    <row r="718" spans="2:16" ht="15">
      <c r="B718" s="30"/>
      <c r="C718" s="30"/>
      <c r="D718" s="30"/>
      <c r="E718" s="30"/>
      <c r="F718" s="29"/>
      <c r="G718" s="28"/>
      <c r="H718" s="17"/>
      <c r="I718" s="17"/>
      <c r="J718" s="19"/>
      <c r="K718" s="38"/>
      <c r="L718" s="39"/>
      <c r="M718" s="40"/>
      <c r="N718" s="160"/>
      <c r="P718" s="9"/>
    </row>
    <row r="719" spans="2:16" ht="15">
      <c r="B719" s="30"/>
      <c r="C719" s="30"/>
      <c r="D719" s="30"/>
      <c r="E719" s="30"/>
      <c r="F719" s="29"/>
      <c r="G719" s="28"/>
      <c r="H719" s="17"/>
      <c r="I719" s="17"/>
      <c r="J719" s="19"/>
      <c r="K719" s="38"/>
      <c r="L719" s="39"/>
      <c r="M719" s="40"/>
      <c r="N719" s="160"/>
      <c r="P719" s="9"/>
    </row>
    <row r="720" spans="2:16" ht="15">
      <c r="B720" s="30"/>
      <c r="C720" s="30"/>
      <c r="D720" s="30"/>
      <c r="E720" s="30"/>
      <c r="F720" s="29"/>
      <c r="G720" s="28"/>
      <c r="H720" s="17"/>
      <c r="I720" s="17"/>
      <c r="J720" s="19"/>
      <c r="K720" s="38"/>
      <c r="L720" s="39"/>
      <c r="M720" s="40"/>
      <c r="N720" s="160"/>
      <c r="P720" s="9"/>
    </row>
    <row r="721" spans="2:16" ht="15">
      <c r="B721" s="30"/>
      <c r="C721" s="30"/>
      <c r="D721" s="30"/>
      <c r="E721" s="30"/>
      <c r="F721" s="29"/>
      <c r="G721" s="28"/>
      <c r="H721" s="17"/>
      <c r="I721" s="17"/>
      <c r="J721" s="19"/>
      <c r="K721" s="38"/>
      <c r="L721" s="39"/>
      <c r="M721" s="40"/>
      <c r="N721" s="160"/>
      <c r="P721" s="9"/>
    </row>
    <row r="722" spans="2:16" ht="15">
      <c r="B722" s="30"/>
      <c r="C722" s="30"/>
      <c r="D722" s="30"/>
      <c r="E722" s="30"/>
      <c r="F722" s="29"/>
      <c r="G722" s="28"/>
      <c r="H722" s="17"/>
      <c r="I722" s="17"/>
      <c r="J722" s="19"/>
      <c r="K722" s="38"/>
      <c r="L722" s="39"/>
      <c r="M722" s="40"/>
      <c r="N722" s="160"/>
      <c r="P722" s="9"/>
    </row>
    <row r="723" spans="2:16" ht="15">
      <c r="B723" s="30"/>
      <c r="C723" s="30"/>
      <c r="D723" s="30"/>
      <c r="E723" s="30"/>
      <c r="F723" s="29"/>
      <c r="G723" s="28"/>
      <c r="H723" s="17"/>
      <c r="I723" s="17"/>
      <c r="J723" s="19"/>
      <c r="K723" s="38"/>
      <c r="L723" s="39"/>
      <c r="M723" s="40"/>
      <c r="N723" s="160"/>
      <c r="P723" s="9"/>
    </row>
    <row r="724" spans="2:16" ht="15">
      <c r="B724" s="30"/>
      <c r="C724" s="30"/>
      <c r="D724" s="30"/>
      <c r="E724" s="30"/>
      <c r="F724" s="29"/>
      <c r="G724" s="28"/>
      <c r="H724" s="17"/>
      <c r="I724" s="17"/>
      <c r="J724" s="19"/>
      <c r="K724" s="38"/>
      <c r="L724" s="39"/>
      <c r="M724" s="40"/>
      <c r="N724" s="160"/>
      <c r="P724" s="9"/>
    </row>
    <row r="725" spans="2:16" ht="15">
      <c r="B725" s="30"/>
      <c r="C725" s="30"/>
      <c r="D725" s="30"/>
      <c r="E725" s="30"/>
      <c r="F725" s="29"/>
      <c r="G725" s="28"/>
      <c r="H725" s="17"/>
      <c r="I725" s="17"/>
      <c r="J725" s="19"/>
      <c r="K725" s="38"/>
      <c r="L725" s="39"/>
      <c r="M725" s="40"/>
      <c r="N725" s="160"/>
      <c r="P725" s="9"/>
    </row>
    <row r="726" spans="2:16" ht="15">
      <c r="B726" s="30"/>
      <c r="C726" s="30"/>
      <c r="D726" s="30"/>
      <c r="E726" s="30"/>
      <c r="F726" s="29"/>
      <c r="G726" s="28"/>
      <c r="H726" s="17"/>
      <c r="I726" s="17"/>
      <c r="J726" s="19"/>
      <c r="K726" s="38"/>
      <c r="L726" s="39"/>
      <c r="M726" s="40"/>
      <c r="N726" s="160"/>
      <c r="P726" s="9"/>
    </row>
    <row r="727" spans="2:16" ht="15">
      <c r="B727" s="30"/>
      <c r="C727" s="30"/>
      <c r="D727" s="30"/>
      <c r="E727" s="30"/>
      <c r="F727" s="29"/>
      <c r="G727" s="28"/>
      <c r="H727" s="17"/>
      <c r="I727" s="17"/>
      <c r="J727" s="19"/>
      <c r="K727" s="38"/>
      <c r="L727" s="39"/>
      <c r="M727" s="40"/>
      <c r="N727" s="160"/>
      <c r="P727" s="9"/>
    </row>
    <row r="728" spans="2:16" ht="15">
      <c r="B728" s="30"/>
      <c r="C728" s="30"/>
      <c r="D728" s="30"/>
      <c r="E728" s="30"/>
      <c r="F728" s="29"/>
      <c r="G728" s="28"/>
      <c r="H728" s="17"/>
      <c r="I728" s="17"/>
      <c r="J728" s="19"/>
      <c r="K728" s="38"/>
      <c r="L728" s="39"/>
      <c r="M728" s="40"/>
      <c r="N728" s="160"/>
      <c r="P728" s="9"/>
    </row>
    <row r="729" spans="2:16" ht="15">
      <c r="B729" s="30"/>
      <c r="C729" s="30"/>
      <c r="D729" s="30"/>
      <c r="E729" s="30"/>
      <c r="F729" s="29"/>
      <c r="G729" s="28"/>
      <c r="H729" s="17"/>
      <c r="I729" s="17"/>
      <c r="J729" s="19"/>
      <c r="K729" s="38"/>
      <c r="L729" s="39"/>
      <c r="M729" s="40"/>
      <c r="N729" s="160"/>
      <c r="P729" s="9"/>
    </row>
    <row r="730" spans="2:16" ht="15">
      <c r="B730" s="30"/>
      <c r="C730" s="30"/>
      <c r="D730" s="30"/>
      <c r="E730" s="30"/>
      <c r="F730" s="29"/>
      <c r="G730" s="28"/>
      <c r="H730" s="17"/>
      <c r="I730" s="17"/>
      <c r="J730" s="19"/>
      <c r="K730" s="38"/>
      <c r="L730" s="39"/>
      <c r="M730" s="40"/>
      <c r="N730" s="160"/>
      <c r="P730" s="9"/>
    </row>
    <row r="731" spans="2:16" ht="15">
      <c r="B731" s="30"/>
      <c r="C731" s="30"/>
      <c r="D731" s="30"/>
      <c r="E731" s="30"/>
      <c r="F731" s="29"/>
      <c r="G731" s="28"/>
      <c r="H731" s="17"/>
      <c r="I731" s="17"/>
      <c r="J731" s="19"/>
      <c r="K731" s="38"/>
      <c r="L731" s="39"/>
      <c r="M731" s="40"/>
      <c r="N731" s="160"/>
      <c r="P731" s="9"/>
    </row>
    <row r="732" spans="2:16" ht="15">
      <c r="B732" s="30"/>
      <c r="C732" s="30"/>
      <c r="D732" s="30"/>
      <c r="E732" s="30"/>
      <c r="F732" s="29"/>
      <c r="G732" s="28"/>
      <c r="H732" s="17"/>
      <c r="I732" s="17"/>
      <c r="J732" s="19"/>
      <c r="K732" s="38"/>
      <c r="L732" s="39"/>
      <c r="M732" s="40"/>
      <c r="N732" s="160"/>
      <c r="P732" s="9"/>
    </row>
    <row r="733" spans="2:16" ht="15">
      <c r="B733" s="30"/>
      <c r="C733" s="30"/>
      <c r="D733" s="30"/>
      <c r="E733" s="30"/>
      <c r="F733" s="29"/>
      <c r="G733" s="28"/>
      <c r="H733" s="17"/>
      <c r="I733" s="17"/>
      <c r="J733" s="19"/>
      <c r="K733" s="38"/>
      <c r="L733" s="39"/>
      <c r="M733" s="40"/>
      <c r="N733" s="160"/>
      <c r="P733" s="9"/>
    </row>
    <row r="734" spans="2:16" ht="15">
      <c r="B734" s="30"/>
      <c r="C734" s="30"/>
      <c r="D734" s="30"/>
      <c r="E734" s="30"/>
      <c r="F734" s="29"/>
      <c r="G734" s="28"/>
      <c r="H734" s="17"/>
      <c r="I734" s="17"/>
      <c r="J734" s="19"/>
      <c r="K734" s="38"/>
      <c r="L734" s="39"/>
      <c r="M734" s="40"/>
      <c r="N734" s="160"/>
      <c r="P734" s="9"/>
    </row>
    <row r="735" spans="2:16" ht="15">
      <c r="B735" s="30"/>
      <c r="C735" s="30"/>
      <c r="D735" s="30"/>
      <c r="E735" s="30"/>
      <c r="F735" s="29"/>
      <c r="G735" s="28"/>
      <c r="H735" s="17"/>
      <c r="I735" s="17"/>
      <c r="J735" s="19"/>
      <c r="K735" s="38"/>
      <c r="L735" s="39"/>
      <c r="M735" s="40"/>
      <c r="N735" s="160"/>
      <c r="P735" s="9"/>
    </row>
    <row r="736" spans="2:16" ht="15">
      <c r="B736" s="30"/>
      <c r="C736" s="30"/>
      <c r="D736" s="30"/>
      <c r="E736" s="30"/>
      <c r="F736" s="29"/>
      <c r="G736" s="28"/>
      <c r="H736" s="17"/>
      <c r="I736" s="17"/>
      <c r="J736" s="19"/>
      <c r="K736" s="38"/>
      <c r="L736" s="39"/>
      <c r="M736" s="40"/>
      <c r="N736" s="160"/>
      <c r="P736" s="9"/>
    </row>
    <row r="737" spans="2:16" ht="15">
      <c r="B737" s="30"/>
      <c r="C737" s="30"/>
      <c r="D737" s="30"/>
      <c r="E737" s="30"/>
      <c r="F737" s="29"/>
      <c r="G737" s="28"/>
      <c r="H737" s="17"/>
      <c r="I737" s="17"/>
      <c r="J737" s="19"/>
      <c r="K737" s="38"/>
      <c r="L737" s="39"/>
      <c r="M737" s="40"/>
      <c r="N737" s="160"/>
      <c r="P737" s="9"/>
    </row>
    <row r="738" spans="2:16" ht="15">
      <c r="B738" s="30"/>
      <c r="C738" s="30"/>
      <c r="D738" s="30"/>
      <c r="E738" s="30"/>
      <c r="F738" s="29"/>
      <c r="G738" s="28"/>
      <c r="H738" s="17"/>
      <c r="I738" s="17"/>
      <c r="J738" s="19"/>
      <c r="K738" s="38"/>
      <c r="L738" s="39"/>
      <c r="M738" s="40"/>
      <c r="N738" s="160"/>
      <c r="P738" s="9"/>
    </row>
    <row r="739" spans="2:16" ht="15">
      <c r="B739" s="30"/>
      <c r="C739" s="30"/>
      <c r="D739" s="30"/>
      <c r="E739" s="30"/>
      <c r="F739" s="29"/>
      <c r="G739" s="28"/>
      <c r="H739" s="17"/>
      <c r="I739" s="17"/>
      <c r="J739" s="19"/>
      <c r="K739" s="38"/>
      <c r="L739" s="39"/>
      <c r="M739" s="40"/>
      <c r="N739" s="160"/>
      <c r="P739" s="9"/>
    </row>
    <row r="740" spans="2:16" ht="15">
      <c r="B740" s="30"/>
      <c r="C740" s="30"/>
      <c r="D740" s="30"/>
      <c r="E740" s="30"/>
      <c r="F740" s="29"/>
      <c r="G740" s="28"/>
      <c r="H740" s="17"/>
      <c r="I740" s="17"/>
      <c r="J740" s="19"/>
      <c r="K740" s="38"/>
      <c r="L740" s="39"/>
      <c r="M740" s="40"/>
      <c r="N740" s="160"/>
      <c r="P740" s="9"/>
    </row>
    <row r="741" spans="2:16" ht="15">
      <c r="B741" s="30"/>
      <c r="C741" s="30"/>
      <c r="D741" s="30"/>
      <c r="E741" s="30"/>
      <c r="F741" s="29"/>
      <c r="G741" s="28"/>
      <c r="H741" s="17"/>
      <c r="I741" s="17"/>
      <c r="J741" s="19"/>
      <c r="K741" s="38"/>
      <c r="L741" s="39"/>
      <c r="M741" s="40"/>
      <c r="N741" s="160"/>
      <c r="P741" s="9"/>
    </row>
    <row r="742" spans="2:16" ht="15">
      <c r="B742" s="30"/>
      <c r="C742" s="30"/>
      <c r="D742" s="30"/>
      <c r="E742" s="30"/>
      <c r="F742" s="29"/>
      <c r="G742" s="28"/>
      <c r="H742" s="17"/>
      <c r="I742" s="17"/>
      <c r="J742" s="19"/>
      <c r="K742" s="38"/>
      <c r="L742" s="39"/>
      <c r="M742" s="40"/>
      <c r="N742" s="160"/>
      <c r="P742" s="9"/>
    </row>
    <row r="743" spans="2:16" ht="15">
      <c r="B743" s="30"/>
      <c r="C743" s="30"/>
      <c r="D743" s="30"/>
      <c r="E743" s="30"/>
      <c r="F743" s="29"/>
      <c r="G743" s="28"/>
      <c r="H743" s="17"/>
      <c r="I743" s="17"/>
      <c r="J743" s="19"/>
      <c r="K743" s="38"/>
      <c r="L743" s="39"/>
      <c r="M743" s="40"/>
      <c r="N743" s="160"/>
      <c r="P743" s="9"/>
    </row>
    <row r="744" spans="2:16" ht="15">
      <c r="B744" s="30"/>
      <c r="C744" s="30"/>
      <c r="D744" s="30"/>
      <c r="E744" s="30"/>
      <c r="F744" s="29"/>
      <c r="G744" s="28"/>
      <c r="H744" s="17"/>
      <c r="I744" s="17"/>
      <c r="J744" s="19"/>
      <c r="K744" s="38"/>
      <c r="L744" s="39"/>
      <c r="M744" s="40"/>
      <c r="N744" s="160"/>
      <c r="P744" s="9"/>
    </row>
    <row r="745" spans="2:16" ht="15">
      <c r="B745" s="30"/>
      <c r="C745" s="30"/>
      <c r="D745" s="30"/>
      <c r="E745" s="30"/>
      <c r="F745" s="29"/>
      <c r="G745" s="28"/>
      <c r="H745" s="17"/>
      <c r="I745" s="17"/>
      <c r="J745" s="19"/>
      <c r="K745" s="38"/>
      <c r="L745" s="39"/>
      <c r="M745" s="40"/>
      <c r="N745" s="160"/>
      <c r="P745" s="9"/>
    </row>
    <row r="746" spans="2:16" ht="15">
      <c r="B746" s="30"/>
      <c r="C746" s="30"/>
      <c r="D746" s="30"/>
      <c r="E746" s="30"/>
      <c r="F746" s="29"/>
      <c r="G746" s="28"/>
      <c r="H746" s="17"/>
      <c r="I746" s="17"/>
      <c r="J746" s="19"/>
      <c r="K746" s="38"/>
      <c r="L746" s="39"/>
      <c r="M746" s="40"/>
      <c r="N746" s="160"/>
      <c r="P746" s="9"/>
    </row>
    <row r="747" spans="2:16" ht="15">
      <c r="B747" s="30"/>
      <c r="C747" s="30"/>
      <c r="D747" s="30"/>
      <c r="E747" s="30"/>
      <c r="F747" s="29"/>
      <c r="G747" s="28"/>
      <c r="H747" s="17"/>
      <c r="I747" s="17"/>
      <c r="J747" s="19"/>
      <c r="K747" s="38"/>
      <c r="L747" s="39"/>
      <c r="M747" s="40"/>
      <c r="N747" s="160"/>
      <c r="P747" s="9"/>
    </row>
    <row r="748" spans="2:16" ht="15">
      <c r="B748" s="30"/>
      <c r="C748" s="30"/>
      <c r="D748" s="30"/>
      <c r="E748" s="30"/>
      <c r="F748" s="29"/>
      <c r="G748" s="28"/>
      <c r="H748" s="17"/>
      <c r="I748" s="17"/>
      <c r="J748" s="19"/>
      <c r="K748" s="38"/>
      <c r="L748" s="39"/>
      <c r="M748" s="40"/>
      <c r="N748" s="160"/>
      <c r="P748" s="9"/>
    </row>
    <row r="749" spans="2:16" ht="15">
      <c r="B749" s="30"/>
      <c r="C749" s="30"/>
      <c r="D749" s="30"/>
      <c r="E749" s="30"/>
      <c r="F749" s="29"/>
      <c r="G749" s="28"/>
      <c r="H749" s="17"/>
      <c r="I749" s="17"/>
      <c r="J749" s="19"/>
      <c r="K749" s="38"/>
      <c r="L749" s="39"/>
      <c r="M749" s="40"/>
      <c r="N749" s="160"/>
      <c r="P749" s="9"/>
    </row>
    <row r="750" spans="2:16" ht="15">
      <c r="B750" s="30"/>
      <c r="C750" s="30"/>
      <c r="D750" s="30"/>
      <c r="E750" s="30"/>
      <c r="F750" s="29"/>
      <c r="G750" s="28"/>
      <c r="H750" s="17"/>
      <c r="I750" s="17"/>
      <c r="J750" s="19"/>
      <c r="K750" s="38"/>
      <c r="L750" s="39"/>
      <c r="M750" s="40"/>
      <c r="N750" s="160"/>
      <c r="P750" s="9"/>
    </row>
    <row r="751" spans="2:16" ht="15">
      <c r="B751" s="30"/>
      <c r="C751" s="30"/>
      <c r="D751" s="30"/>
      <c r="E751" s="30"/>
      <c r="F751" s="29"/>
      <c r="G751" s="28"/>
      <c r="H751" s="17"/>
      <c r="I751" s="17"/>
      <c r="J751" s="19"/>
      <c r="K751" s="38"/>
      <c r="L751" s="39"/>
      <c r="M751" s="40"/>
      <c r="N751" s="160"/>
      <c r="P751" s="9"/>
    </row>
    <row r="752" spans="2:16" ht="15">
      <c r="B752" s="30"/>
      <c r="C752" s="30"/>
      <c r="D752" s="30"/>
      <c r="E752" s="30"/>
      <c r="F752" s="29"/>
      <c r="G752" s="28"/>
      <c r="H752" s="17"/>
      <c r="I752" s="17"/>
      <c r="J752" s="19"/>
      <c r="K752" s="38"/>
      <c r="L752" s="39"/>
      <c r="M752" s="40"/>
      <c r="N752" s="160"/>
      <c r="P752" s="9"/>
    </row>
    <row r="753" spans="2:16" ht="15">
      <c r="B753" s="30"/>
      <c r="C753" s="30"/>
      <c r="D753" s="30"/>
      <c r="E753" s="30"/>
      <c r="F753" s="29"/>
      <c r="G753" s="28"/>
      <c r="H753" s="17"/>
      <c r="I753" s="17"/>
      <c r="J753" s="19"/>
      <c r="K753" s="38"/>
      <c r="L753" s="39"/>
      <c r="M753" s="40"/>
      <c r="N753" s="160"/>
      <c r="P753" s="9"/>
    </row>
    <row r="754" spans="2:16" ht="15">
      <c r="B754" s="30"/>
      <c r="C754" s="30"/>
      <c r="D754" s="30"/>
      <c r="E754" s="30"/>
      <c r="F754" s="29"/>
      <c r="G754" s="28"/>
      <c r="H754" s="17"/>
      <c r="I754" s="17"/>
      <c r="J754" s="19"/>
      <c r="K754" s="38"/>
      <c r="L754" s="39"/>
      <c r="M754" s="40"/>
      <c r="N754" s="160"/>
      <c r="P754" s="9"/>
    </row>
    <row r="755" spans="2:16" ht="15">
      <c r="B755" s="30"/>
      <c r="C755" s="30"/>
      <c r="D755" s="30"/>
      <c r="E755" s="30"/>
      <c r="F755" s="29"/>
      <c r="G755" s="28"/>
      <c r="H755" s="17"/>
      <c r="I755" s="17"/>
      <c r="J755" s="19"/>
      <c r="K755" s="38"/>
      <c r="L755" s="39"/>
      <c r="M755" s="40"/>
      <c r="N755" s="160"/>
      <c r="P755" s="9"/>
    </row>
    <row r="756" spans="2:16" ht="15">
      <c r="B756" s="30"/>
      <c r="C756" s="30"/>
      <c r="D756" s="30"/>
      <c r="E756" s="30"/>
      <c r="F756" s="29"/>
      <c r="G756" s="28"/>
      <c r="H756" s="17"/>
      <c r="I756" s="17"/>
      <c r="J756" s="19"/>
      <c r="K756" s="38"/>
      <c r="L756" s="39"/>
      <c r="M756" s="40"/>
      <c r="N756" s="160"/>
      <c r="P756" s="9"/>
    </row>
    <row r="757" spans="2:16" ht="15">
      <c r="B757" s="30"/>
      <c r="C757" s="30"/>
      <c r="D757" s="30"/>
      <c r="E757" s="30"/>
      <c r="F757" s="29"/>
      <c r="G757" s="28"/>
      <c r="H757" s="17"/>
      <c r="I757" s="17"/>
      <c r="J757" s="19"/>
      <c r="K757" s="38"/>
      <c r="L757" s="39"/>
      <c r="M757" s="40"/>
      <c r="N757" s="160"/>
      <c r="P757" s="9"/>
    </row>
    <row r="758" spans="2:16" ht="15">
      <c r="B758" s="30"/>
      <c r="C758" s="30"/>
      <c r="D758" s="30"/>
      <c r="E758" s="30"/>
      <c r="F758" s="29"/>
      <c r="G758" s="28"/>
      <c r="H758" s="17"/>
      <c r="I758" s="17"/>
      <c r="J758" s="19"/>
      <c r="K758" s="38"/>
      <c r="L758" s="39"/>
      <c r="M758" s="40"/>
      <c r="N758" s="160"/>
      <c r="P758" s="9"/>
    </row>
    <row r="759" spans="2:16" ht="15">
      <c r="B759" s="30"/>
      <c r="C759" s="30"/>
      <c r="D759" s="30"/>
      <c r="E759" s="30"/>
      <c r="F759" s="29"/>
      <c r="G759" s="28"/>
      <c r="H759" s="17"/>
      <c r="I759" s="17"/>
      <c r="J759" s="19"/>
      <c r="K759" s="38"/>
      <c r="L759" s="39"/>
      <c r="M759" s="40"/>
      <c r="N759" s="160"/>
      <c r="P759" s="9"/>
    </row>
    <row r="760" spans="2:16" ht="15">
      <c r="B760" s="30"/>
      <c r="C760" s="30"/>
      <c r="D760" s="30"/>
      <c r="E760" s="30"/>
      <c r="F760" s="29"/>
      <c r="G760" s="28"/>
      <c r="H760" s="17"/>
      <c r="I760" s="17"/>
      <c r="J760" s="19"/>
      <c r="K760" s="38"/>
      <c r="L760" s="39"/>
      <c r="M760" s="40"/>
      <c r="N760" s="160"/>
      <c r="P760" s="9"/>
    </row>
    <row r="761" spans="2:16" ht="15">
      <c r="B761" s="30"/>
      <c r="C761" s="30"/>
      <c r="D761" s="30"/>
      <c r="E761" s="30"/>
      <c r="F761" s="29"/>
      <c r="G761" s="28"/>
      <c r="H761" s="17"/>
      <c r="I761" s="17"/>
      <c r="J761" s="19"/>
      <c r="K761" s="38"/>
      <c r="L761" s="39"/>
      <c r="M761" s="40"/>
      <c r="N761" s="160"/>
      <c r="P761" s="9"/>
    </row>
    <row r="762" spans="2:16" ht="15">
      <c r="B762" s="30"/>
      <c r="C762" s="30"/>
      <c r="D762" s="30"/>
      <c r="E762" s="30"/>
      <c r="F762" s="29"/>
      <c r="G762" s="28"/>
      <c r="H762" s="17"/>
      <c r="I762" s="17"/>
      <c r="J762" s="19"/>
      <c r="K762" s="38"/>
      <c r="L762" s="39"/>
      <c r="M762" s="40"/>
      <c r="N762" s="160"/>
      <c r="P762" s="9"/>
    </row>
    <row r="763" spans="2:16" ht="15">
      <c r="B763" s="30"/>
      <c r="C763" s="30"/>
      <c r="D763" s="30"/>
      <c r="E763" s="30"/>
      <c r="F763" s="29"/>
      <c r="G763" s="28"/>
      <c r="H763" s="17"/>
      <c r="I763" s="17"/>
      <c r="J763" s="19"/>
      <c r="K763" s="38"/>
      <c r="L763" s="39"/>
      <c r="M763" s="40"/>
      <c r="N763" s="160"/>
      <c r="P763" s="9"/>
    </row>
    <row r="764" spans="2:16" ht="15">
      <c r="B764" s="30"/>
      <c r="C764" s="30"/>
      <c r="D764" s="30"/>
      <c r="E764" s="30"/>
      <c r="F764" s="29"/>
      <c r="G764" s="28"/>
      <c r="H764" s="17"/>
      <c r="I764" s="17"/>
      <c r="J764" s="19"/>
      <c r="K764" s="38"/>
      <c r="L764" s="39"/>
      <c r="M764" s="40"/>
      <c r="N764" s="160"/>
      <c r="P764" s="9"/>
    </row>
    <row r="765" spans="2:16" ht="15">
      <c r="B765" s="30"/>
      <c r="C765" s="30"/>
      <c r="D765" s="30"/>
      <c r="E765" s="30"/>
      <c r="F765" s="29"/>
      <c r="G765" s="28"/>
      <c r="H765" s="17"/>
      <c r="I765" s="17"/>
      <c r="J765" s="19"/>
      <c r="K765" s="38"/>
      <c r="L765" s="39"/>
      <c r="M765" s="40"/>
      <c r="N765" s="160"/>
      <c r="P765" s="9"/>
    </row>
    <row r="766" spans="2:16" ht="15">
      <c r="B766" s="30"/>
      <c r="C766" s="30"/>
      <c r="D766" s="30"/>
      <c r="E766" s="30"/>
      <c r="F766" s="29"/>
      <c r="G766" s="28"/>
      <c r="H766" s="17"/>
      <c r="I766" s="17"/>
      <c r="J766" s="19"/>
      <c r="K766" s="38"/>
      <c r="L766" s="39"/>
      <c r="M766" s="40"/>
      <c r="N766" s="160"/>
      <c r="P766" s="9"/>
    </row>
    <row r="767" spans="2:16" ht="15">
      <c r="B767" s="30"/>
      <c r="C767" s="30"/>
      <c r="D767" s="30"/>
      <c r="E767" s="30"/>
      <c r="F767" s="29"/>
      <c r="G767" s="28"/>
      <c r="H767" s="17"/>
      <c r="I767" s="17"/>
      <c r="J767" s="19"/>
      <c r="K767" s="38"/>
      <c r="L767" s="39"/>
      <c r="M767" s="40"/>
      <c r="N767" s="160"/>
      <c r="P767" s="9"/>
    </row>
    <row r="768" spans="2:16" ht="15">
      <c r="B768" s="30"/>
      <c r="C768" s="30"/>
      <c r="D768" s="30"/>
      <c r="E768" s="30"/>
      <c r="F768" s="29"/>
      <c r="G768" s="28"/>
      <c r="H768" s="17"/>
      <c r="I768" s="17"/>
      <c r="J768" s="19"/>
      <c r="K768" s="38"/>
      <c r="L768" s="39"/>
      <c r="M768" s="40"/>
      <c r="N768" s="160"/>
      <c r="P768" s="9"/>
    </row>
    <row r="769" spans="2:16" ht="15">
      <c r="B769" s="30"/>
      <c r="C769" s="30"/>
      <c r="D769" s="30"/>
      <c r="E769" s="30"/>
      <c r="F769" s="29"/>
      <c r="G769" s="28"/>
      <c r="H769" s="17"/>
      <c r="I769" s="17"/>
      <c r="J769" s="19"/>
      <c r="K769" s="38"/>
      <c r="L769" s="39"/>
      <c r="M769" s="40"/>
      <c r="N769" s="160"/>
      <c r="P769" s="9"/>
    </row>
    <row r="770" spans="2:16" ht="15">
      <c r="B770" s="30"/>
      <c r="C770" s="30"/>
      <c r="D770" s="30"/>
      <c r="E770" s="30"/>
      <c r="F770" s="29"/>
      <c r="G770" s="28"/>
      <c r="H770" s="17"/>
      <c r="I770" s="17"/>
      <c r="J770" s="19"/>
      <c r="K770" s="38"/>
      <c r="L770" s="39"/>
      <c r="M770" s="40"/>
      <c r="N770" s="160"/>
      <c r="P770" s="9"/>
    </row>
    <row r="771" spans="2:16" ht="15">
      <c r="B771" s="30"/>
      <c r="C771" s="30"/>
      <c r="D771" s="30"/>
      <c r="E771" s="30"/>
      <c r="F771" s="29"/>
      <c r="G771" s="28"/>
      <c r="H771" s="17"/>
      <c r="I771" s="17"/>
      <c r="J771" s="19"/>
      <c r="K771" s="38"/>
      <c r="L771" s="39"/>
      <c r="M771" s="40"/>
      <c r="N771" s="160"/>
      <c r="P771" s="9"/>
    </row>
    <row r="772" spans="2:16" ht="15">
      <c r="B772" s="30"/>
      <c r="C772" s="30"/>
      <c r="D772" s="30"/>
      <c r="E772" s="30"/>
      <c r="F772" s="29"/>
      <c r="G772" s="28"/>
      <c r="H772" s="17"/>
      <c r="I772" s="17"/>
      <c r="J772" s="19"/>
      <c r="K772" s="38"/>
      <c r="L772" s="39"/>
      <c r="M772" s="40"/>
      <c r="N772" s="160"/>
      <c r="P772" s="9"/>
    </row>
    <row r="773" spans="2:16" ht="15">
      <c r="B773" s="30"/>
      <c r="C773" s="30"/>
      <c r="D773" s="30"/>
      <c r="E773" s="30"/>
      <c r="F773" s="29"/>
      <c r="G773" s="28"/>
      <c r="H773" s="17"/>
      <c r="I773" s="17"/>
      <c r="J773" s="19"/>
      <c r="K773" s="38"/>
      <c r="L773" s="39"/>
      <c r="M773" s="40"/>
      <c r="N773" s="160"/>
      <c r="P773" s="9"/>
    </row>
    <row r="774" spans="2:16" ht="15">
      <c r="B774" s="30"/>
      <c r="C774" s="30"/>
      <c r="D774" s="30"/>
      <c r="E774" s="30"/>
      <c r="F774" s="29"/>
      <c r="G774" s="28"/>
      <c r="H774" s="17"/>
      <c r="I774" s="17"/>
      <c r="J774" s="19"/>
      <c r="K774" s="38"/>
      <c r="L774" s="39"/>
      <c r="M774" s="40"/>
      <c r="N774" s="160"/>
      <c r="P774" s="9"/>
    </row>
    <row r="775" spans="2:16" ht="15">
      <c r="B775" s="30"/>
      <c r="C775" s="30"/>
      <c r="D775" s="30"/>
      <c r="E775" s="30"/>
      <c r="F775" s="29"/>
      <c r="G775" s="28"/>
      <c r="H775" s="17"/>
      <c r="I775" s="17"/>
      <c r="J775" s="19"/>
      <c r="K775" s="38"/>
      <c r="L775" s="39"/>
      <c r="M775" s="40"/>
      <c r="N775" s="160"/>
      <c r="P775" s="9"/>
    </row>
    <row r="776" spans="2:16" ht="15">
      <c r="B776" s="30"/>
      <c r="C776" s="30"/>
      <c r="D776" s="30"/>
      <c r="E776" s="30"/>
      <c r="F776" s="29"/>
      <c r="G776" s="28"/>
      <c r="H776" s="17"/>
      <c r="I776" s="17"/>
      <c r="J776" s="19"/>
      <c r="K776" s="38"/>
      <c r="L776" s="39"/>
      <c r="M776" s="40"/>
      <c r="N776" s="160"/>
      <c r="P776" s="9"/>
    </row>
    <row r="777" spans="2:16" ht="15">
      <c r="B777" s="30"/>
      <c r="C777" s="30"/>
      <c r="D777" s="30"/>
      <c r="E777" s="30"/>
      <c r="F777" s="29"/>
      <c r="G777" s="28"/>
      <c r="H777" s="17"/>
      <c r="I777" s="17"/>
      <c r="J777" s="19"/>
      <c r="K777" s="38"/>
      <c r="L777" s="39"/>
      <c r="M777" s="40"/>
      <c r="N777" s="160"/>
      <c r="P777" s="9"/>
    </row>
    <row r="778" spans="2:16" ht="15">
      <c r="B778" s="30"/>
      <c r="C778" s="30"/>
      <c r="D778" s="30"/>
      <c r="E778" s="30"/>
      <c r="F778" s="29"/>
      <c r="G778" s="28"/>
      <c r="H778" s="17"/>
      <c r="I778" s="17"/>
      <c r="J778" s="19"/>
      <c r="K778" s="38"/>
      <c r="L778" s="39"/>
      <c r="M778" s="40"/>
      <c r="N778" s="160"/>
      <c r="P778" s="9"/>
    </row>
    <row r="779" spans="2:16" ht="15">
      <c r="B779" s="30"/>
      <c r="C779" s="30"/>
      <c r="D779" s="30"/>
      <c r="E779" s="30"/>
      <c r="F779" s="29"/>
      <c r="G779" s="28"/>
      <c r="H779" s="17"/>
      <c r="I779" s="17"/>
      <c r="J779" s="19"/>
      <c r="K779" s="38"/>
      <c r="L779" s="39"/>
      <c r="M779" s="40"/>
      <c r="N779" s="160"/>
      <c r="P779" s="9"/>
    </row>
    <row r="780" spans="2:16" ht="15">
      <c r="B780" s="30"/>
      <c r="C780" s="30"/>
      <c r="D780" s="30"/>
      <c r="E780" s="30"/>
      <c r="F780" s="29"/>
      <c r="G780" s="28"/>
      <c r="H780" s="17"/>
      <c r="I780" s="17"/>
      <c r="J780" s="19"/>
      <c r="K780" s="38"/>
      <c r="L780" s="39"/>
      <c r="M780" s="40"/>
      <c r="N780" s="160"/>
      <c r="P780" s="9"/>
    </row>
    <row r="781" spans="2:16" ht="15">
      <c r="B781" s="30"/>
      <c r="C781" s="30"/>
      <c r="D781" s="30"/>
      <c r="E781" s="30"/>
      <c r="F781" s="29"/>
      <c r="G781" s="28"/>
      <c r="H781" s="17"/>
      <c r="I781" s="17"/>
      <c r="J781" s="19"/>
      <c r="K781" s="38"/>
      <c r="L781" s="39"/>
      <c r="M781" s="40"/>
      <c r="N781" s="160"/>
      <c r="P781" s="9"/>
    </row>
    <row r="782" spans="2:16" ht="15">
      <c r="B782" s="30"/>
      <c r="C782" s="30"/>
      <c r="D782" s="30"/>
      <c r="E782" s="30"/>
      <c r="F782" s="29"/>
      <c r="G782" s="28"/>
      <c r="H782" s="17"/>
      <c r="I782" s="17"/>
      <c r="J782" s="19"/>
      <c r="K782" s="38"/>
      <c r="L782" s="39"/>
      <c r="M782" s="40"/>
      <c r="N782" s="160"/>
      <c r="P782" s="9"/>
    </row>
    <row r="783" spans="2:16" ht="15">
      <c r="B783" s="30"/>
      <c r="C783" s="30"/>
      <c r="D783" s="30"/>
      <c r="E783" s="30"/>
      <c r="F783" s="29"/>
      <c r="G783" s="28"/>
      <c r="H783" s="17"/>
      <c r="I783" s="17"/>
      <c r="J783" s="19"/>
      <c r="K783" s="38"/>
      <c r="L783" s="39"/>
      <c r="M783" s="40"/>
      <c r="N783" s="160"/>
      <c r="P783" s="9"/>
    </row>
    <row r="784" spans="2:16" ht="15">
      <c r="B784" s="30"/>
      <c r="C784" s="30"/>
      <c r="D784" s="30"/>
      <c r="E784" s="30"/>
      <c r="F784" s="29"/>
      <c r="G784" s="28"/>
      <c r="H784" s="17"/>
      <c r="I784" s="17"/>
      <c r="J784" s="19"/>
      <c r="K784" s="38"/>
      <c r="L784" s="39"/>
      <c r="M784" s="40"/>
      <c r="N784" s="160"/>
      <c r="P784" s="9"/>
    </row>
    <row r="785" spans="2:16" ht="15">
      <c r="B785" s="30"/>
      <c r="C785" s="30"/>
      <c r="D785" s="30"/>
      <c r="E785" s="30"/>
      <c r="F785" s="29"/>
      <c r="G785" s="28"/>
      <c r="H785" s="17"/>
      <c r="I785" s="17"/>
      <c r="J785" s="19"/>
      <c r="K785" s="38"/>
      <c r="L785" s="39"/>
      <c r="M785" s="40"/>
      <c r="N785" s="160"/>
      <c r="P785" s="9"/>
    </row>
    <row r="786" spans="2:16" ht="15">
      <c r="B786" s="30"/>
      <c r="C786" s="30"/>
      <c r="D786" s="30"/>
      <c r="E786" s="30"/>
      <c r="F786" s="29"/>
      <c r="G786" s="28"/>
      <c r="H786" s="17"/>
      <c r="I786" s="17"/>
      <c r="J786" s="19"/>
      <c r="K786" s="38"/>
      <c r="L786" s="39"/>
      <c r="M786" s="40"/>
      <c r="N786" s="160"/>
      <c r="P786" s="9"/>
    </row>
    <row r="787" spans="2:16" ht="15">
      <c r="B787" s="30"/>
      <c r="C787" s="30"/>
      <c r="D787" s="30"/>
      <c r="E787" s="30"/>
      <c r="F787" s="29"/>
      <c r="G787" s="28"/>
      <c r="H787" s="17"/>
      <c r="I787" s="17"/>
      <c r="J787" s="19"/>
      <c r="K787" s="38"/>
      <c r="L787" s="39"/>
      <c r="M787" s="40"/>
      <c r="N787" s="160"/>
      <c r="P787" s="9"/>
    </row>
    <row r="788" spans="2:16" ht="15">
      <c r="B788" s="30"/>
      <c r="C788" s="30"/>
      <c r="D788" s="30"/>
      <c r="E788" s="30"/>
      <c r="F788" s="29"/>
      <c r="G788" s="28"/>
      <c r="H788" s="17"/>
      <c r="I788" s="17"/>
      <c r="J788" s="19"/>
      <c r="K788" s="38"/>
      <c r="L788" s="39"/>
      <c r="M788" s="40"/>
      <c r="N788" s="160"/>
      <c r="P788" s="9"/>
    </row>
    <row r="789" spans="2:16" ht="15">
      <c r="B789" s="30"/>
      <c r="C789" s="30"/>
      <c r="D789" s="30"/>
      <c r="E789" s="30"/>
      <c r="F789" s="29"/>
      <c r="G789" s="28"/>
      <c r="H789" s="17"/>
      <c r="I789" s="17"/>
      <c r="J789" s="19"/>
      <c r="K789" s="38"/>
      <c r="L789" s="39"/>
      <c r="M789" s="40"/>
      <c r="N789" s="160"/>
      <c r="P789" s="9"/>
    </row>
    <row r="790" spans="2:16" ht="15">
      <c r="B790" s="30"/>
      <c r="C790" s="30"/>
      <c r="D790" s="30"/>
      <c r="E790" s="30"/>
      <c r="F790" s="29"/>
      <c r="G790" s="28"/>
      <c r="H790" s="17"/>
      <c r="I790" s="17"/>
      <c r="J790" s="19"/>
      <c r="K790" s="38"/>
      <c r="L790" s="39"/>
      <c r="M790" s="40"/>
      <c r="N790" s="160"/>
      <c r="P790" s="9"/>
    </row>
    <row r="791" spans="2:16" ht="15">
      <c r="B791" s="30"/>
      <c r="C791" s="30"/>
      <c r="D791" s="30"/>
      <c r="E791" s="30"/>
      <c r="F791" s="29"/>
      <c r="G791" s="28"/>
      <c r="H791" s="17"/>
      <c r="I791" s="17"/>
      <c r="J791" s="19"/>
      <c r="K791" s="38"/>
      <c r="L791" s="39"/>
      <c r="M791" s="40"/>
      <c r="N791" s="160"/>
      <c r="P791" s="9"/>
    </row>
    <row r="792" spans="2:16" ht="15">
      <c r="B792" s="30"/>
      <c r="C792" s="30"/>
      <c r="D792" s="30"/>
      <c r="E792" s="30"/>
      <c r="F792" s="29"/>
      <c r="G792" s="28"/>
      <c r="H792" s="17"/>
      <c r="I792" s="17"/>
      <c r="J792" s="19"/>
      <c r="K792" s="38"/>
      <c r="L792" s="39"/>
      <c r="M792" s="40"/>
      <c r="N792" s="160"/>
      <c r="P792" s="9"/>
    </row>
    <row r="793" spans="2:16" ht="15">
      <c r="B793" s="30"/>
      <c r="C793" s="30"/>
      <c r="D793" s="30"/>
      <c r="E793" s="30"/>
      <c r="F793" s="29"/>
      <c r="G793" s="28"/>
      <c r="H793" s="17"/>
      <c r="I793" s="17"/>
      <c r="J793" s="19"/>
      <c r="K793" s="38"/>
      <c r="L793" s="39"/>
      <c r="M793" s="40"/>
      <c r="N793" s="160"/>
      <c r="P793" s="9"/>
    </row>
    <row r="794" spans="2:16" ht="15">
      <c r="B794" s="30"/>
      <c r="C794" s="30"/>
      <c r="D794" s="30"/>
      <c r="E794" s="30"/>
      <c r="F794" s="29"/>
      <c r="G794" s="28"/>
      <c r="H794" s="17"/>
      <c r="I794" s="17"/>
      <c r="J794" s="19"/>
      <c r="K794" s="38"/>
      <c r="L794" s="39"/>
      <c r="M794" s="40"/>
      <c r="N794" s="160"/>
      <c r="P794" s="9"/>
    </row>
    <row r="795" spans="2:16" ht="15">
      <c r="B795" s="30"/>
      <c r="C795" s="30"/>
      <c r="D795" s="30"/>
      <c r="E795" s="30"/>
      <c r="F795" s="29"/>
      <c r="G795" s="28"/>
      <c r="H795" s="17"/>
      <c r="I795" s="17"/>
      <c r="J795" s="19"/>
      <c r="K795" s="38"/>
      <c r="L795" s="39"/>
      <c r="M795" s="40"/>
      <c r="N795" s="160"/>
      <c r="P795" s="9"/>
    </row>
    <row r="796" spans="2:16" ht="15">
      <c r="B796" s="30"/>
      <c r="C796" s="30"/>
      <c r="D796" s="30"/>
      <c r="E796" s="30"/>
      <c r="F796" s="29"/>
      <c r="G796" s="28"/>
      <c r="H796" s="17"/>
      <c r="I796" s="17"/>
      <c r="J796" s="19"/>
      <c r="K796" s="38"/>
      <c r="L796" s="39"/>
      <c r="M796" s="40"/>
      <c r="N796" s="160"/>
      <c r="P796" s="9"/>
    </row>
    <row r="797" spans="2:16" ht="15">
      <c r="B797" s="30"/>
      <c r="C797" s="30"/>
      <c r="D797" s="30"/>
      <c r="E797" s="30"/>
      <c r="F797" s="29"/>
      <c r="G797" s="28"/>
      <c r="H797" s="17"/>
      <c r="I797" s="17"/>
      <c r="J797" s="19"/>
      <c r="K797" s="38"/>
      <c r="L797" s="39"/>
      <c r="M797" s="40"/>
      <c r="N797" s="160"/>
      <c r="P797" s="9"/>
    </row>
    <row r="798" spans="2:16" ht="15">
      <c r="B798" s="30"/>
      <c r="C798" s="30"/>
      <c r="D798" s="30"/>
      <c r="E798" s="30"/>
      <c r="F798" s="29"/>
      <c r="G798" s="28"/>
      <c r="H798" s="17"/>
      <c r="I798" s="17"/>
      <c r="J798" s="19"/>
      <c r="K798" s="38"/>
      <c r="L798" s="39"/>
      <c r="M798" s="40"/>
      <c r="N798" s="160"/>
      <c r="P798" s="9"/>
    </row>
    <row r="799" spans="2:16" ht="15">
      <c r="B799" s="30"/>
      <c r="C799" s="30"/>
      <c r="D799" s="30"/>
      <c r="E799" s="30"/>
      <c r="F799" s="29"/>
      <c r="G799" s="28"/>
      <c r="H799" s="17"/>
      <c r="I799" s="17"/>
      <c r="J799" s="19"/>
      <c r="K799" s="38"/>
      <c r="L799" s="39"/>
      <c r="M799" s="40"/>
      <c r="N799" s="160"/>
      <c r="P799" s="9"/>
    </row>
    <row r="800" spans="2:16" ht="15">
      <c r="B800" s="30"/>
      <c r="C800" s="30"/>
      <c r="D800" s="30"/>
      <c r="E800" s="30"/>
      <c r="F800" s="29"/>
      <c r="G800" s="28"/>
      <c r="H800" s="17"/>
      <c r="I800" s="17"/>
      <c r="J800" s="19"/>
      <c r="K800" s="38"/>
      <c r="L800" s="39"/>
      <c r="M800" s="40"/>
      <c r="N800" s="160"/>
      <c r="P800" s="9"/>
    </row>
    <row r="801" spans="2:16" ht="15">
      <c r="B801" s="30"/>
      <c r="C801" s="30"/>
      <c r="D801" s="30"/>
      <c r="E801" s="30"/>
      <c r="F801" s="29"/>
      <c r="G801" s="28"/>
      <c r="H801" s="17"/>
      <c r="I801" s="17"/>
      <c r="J801" s="19"/>
      <c r="K801" s="38"/>
      <c r="L801" s="39"/>
      <c r="M801" s="40"/>
      <c r="N801" s="160"/>
      <c r="P801" s="9"/>
    </row>
    <row r="802" spans="2:16" ht="15">
      <c r="B802" s="30"/>
      <c r="C802" s="30"/>
      <c r="D802" s="30"/>
      <c r="E802" s="30"/>
      <c r="F802" s="29"/>
      <c r="G802" s="28"/>
      <c r="H802" s="17"/>
      <c r="I802" s="17"/>
      <c r="J802" s="19"/>
      <c r="K802" s="38"/>
      <c r="L802" s="39"/>
      <c r="M802" s="40"/>
      <c r="N802" s="160"/>
      <c r="P802" s="9"/>
    </row>
    <row r="803" spans="2:16" ht="15">
      <c r="B803" s="30"/>
      <c r="C803" s="30"/>
      <c r="D803" s="30"/>
      <c r="E803" s="30"/>
      <c r="F803" s="29"/>
      <c r="G803" s="28"/>
      <c r="H803" s="17"/>
      <c r="I803" s="17"/>
      <c r="J803" s="19"/>
      <c r="K803" s="38"/>
      <c r="L803" s="39"/>
      <c r="M803" s="40"/>
      <c r="N803" s="160"/>
      <c r="P803" s="9"/>
    </row>
    <row r="804" spans="2:16" ht="15">
      <c r="B804" s="30"/>
      <c r="C804" s="30"/>
      <c r="D804" s="30"/>
      <c r="E804" s="30"/>
      <c r="F804" s="29"/>
      <c r="G804" s="28"/>
      <c r="H804" s="17"/>
      <c r="I804" s="17"/>
      <c r="J804" s="19"/>
      <c r="K804" s="38"/>
      <c r="L804" s="39"/>
      <c r="M804" s="40"/>
      <c r="N804" s="160"/>
      <c r="P804" s="9"/>
    </row>
    <row r="805" spans="2:16" ht="15">
      <c r="B805" s="30"/>
      <c r="C805" s="30"/>
      <c r="D805" s="30"/>
      <c r="E805" s="30"/>
      <c r="F805" s="29"/>
      <c r="G805" s="28"/>
      <c r="H805" s="17"/>
      <c r="I805" s="17"/>
      <c r="J805" s="19"/>
      <c r="K805" s="38"/>
      <c r="L805" s="39"/>
      <c r="M805" s="40"/>
      <c r="N805" s="160"/>
      <c r="P805" s="9"/>
    </row>
    <row r="806" spans="2:16" ht="15">
      <c r="B806" s="30"/>
      <c r="C806" s="30"/>
      <c r="D806" s="30"/>
      <c r="E806" s="30"/>
      <c r="F806" s="29"/>
      <c r="G806" s="28"/>
      <c r="H806" s="17"/>
      <c r="I806" s="17"/>
      <c r="J806" s="19"/>
      <c r="K806" s="38"/>
      <c r="L806" s="39"/>
      <c r="M806" s="40"/>
      <c r="N806" s="160"/>
      <c r="P806" s="9"/>
    </row>
    <row r="807" spans="2:16" ht="15">
      <c r="B807" s="30"/>
      <c r="C807" s="30"/>
      <c r="D807" s="30"/>
      <c r="E807" s="30"/>
      <c r="F807" s="29"/>
      <c r="G807" s="28"/>
      <c r="H807" s="17"/>
      <c r="I807" s="17"/>
      <c r="J807" s="19"/>
      <c r="K807" s="38"/>
      <c r="L807" s="39"/>
      <c r="M807" s="40"/>
      <c r="N807" s="160"/>
      <c r="P807" s="9"/>
    </row>
    <row r="808" spans="2:16" ht="15">
      <c r="B808" s="30"/>
      <c r="C808" s="30"/>
      <c r="D808" s="30"/>
      <c r="E808" s="30"/>
      <c r="F808" s="29"/>
      <c r="G808" s="28"/>
      <c r="H808" s="17"/>
      <c r="I808" s="17"/>
      <c r="J808" s="19"/>
      <c r="K808" s="38"/>
      <c r="L808" s="39"/>
      <c r="M808" s="40"/>
      <c r="N808" s="160"/>
      <c r="P808" s="9"/>
    </row>
    <row r="809" spans="2:16" ht="15">
      <c r="B809" s="30"/>
      <c r="C809" s="30"/>
      <c r="D809" s="30"/>
      <c r="E809" s="30"/>
      <c r="F809" s="29"/>
      <c r="G809" s="28"/>
      <c r="H809" s="17"/>
      <c r="I809" s="17"/>
      <c r="J809" s="19"/>
      <c r="K809" s="38"/>
      <c r="L809" s="39"/>
      <c r="M809" s="40"/>
      <c r="N809" s="160"/>
      <c r="P809" s="9"/>
    </row>
    <row r="810" spans="2:16" ht="15">
      <c r="B810" s="30"/>
      <c r="C810" s="30"/>
      <c r="D810" s="30"/>
      <c r="E810" s="30"/>
      <c r="F810" s="29"/>
      <c r="G810" s="28"/>
      <c r="H810" s="17"/>
      <c r="I810" s="17"/>
      <c r="J810" s="19"/>
      <c r="K810" s="38"/>
      <c r="L810" s="39"/>
      <c r="M810" s="40"/>
      <c r="N810" s="160"/>
      <c r="P810" s="9"/>
    </row>
    <row r="811" spans="2:16" ht="15">
      <c r="B811" s="30"/>
      <c r="C811" s="30"/>
      <c r="D811" s="30"/>
      <c r="E811" s="30"/>
      <c r="F811" s="29"/>
      <c r="G811" s="28"/>
      <c r="H811" s="17"/>
      <c r="I811" s="17"/>
      <c r="J811" s="19"/>
      <c r="K811" s="38"/>
      <c r="L811" s="39"/>
      <c r="M811" s="40"/>
      <c r="N811" s="160"/>
      <c r="P811" s="9"/>
    </row>
    <row r="812" spans="2:16" ht="15">
      <c r="B812" s="30"/>
      <c r="C812" s="30"/>
      <c r="D812" s="30"/>
      <c r="E812" s="30"/>
      <c r="F812" s="29"/>
      <c r="G812" s="28"/>
      <c r="H812" s="17"/>
      <c r="I812" s="17"/>
      <c r="J812" s="19"/>
      <c r="K812" s="38"/>
      <c r="L812" s="39"/>
      <c r="M812" s="40"/>
      <c r="N812" s="160"/>
      <c r="P812" s="9"/>
    </row>
    <row r="813" spans="2:16" ht="15">
      <c r="B813" s="30"/>
      <c r="C813" s="30"/>
      <c r="D813" s="30"/>
      <c r="E813" s="30"/>
      <c r="F813" s="29"/>
      <c r="G813" s="28"/>
      <c r="H813" s="17"/>
      <c r="I813" s="17"/>
      <c r="J813" s="19"/>
      <c r="K813" s="38"/>
      <c r="L813" s="39"/>
      <c r="M813" s="40"/>
      <c r="N813" s="160"/>
      <c r="P813" s="9"/>
    </row>
    <row r="814" spans="2:16" ht="15">
      <c r="B814" s="30"/>
      <c r="C814" s="30"/>
      <c r="D814" s="30"/>
      <c r="E814" s="30"/>
      <c r="F814" s="29"/>
      <c r="G814" s="28"/>
      <c r="H814" s="17"/>
      <c r="I814" s="17"/>
      <c r="J814" s="19"/>
      <c r="K814" s="38"/>
      <c r="L814" s="39"/>
      <c r="M814" s="40"/>
      <c r="N814" s="160"/>
      <c r="P814" s="9"/>
    </row>
    <row r="815" spans="2:16" ht="15">
      <c r="B815" s="30"/>
      <c r="C815" s="30"/>
      <c r="D815" s="30"/>
      <c r="E815" s="30"/>
      <c r="F815" s="29"/>
      <c r="G815" s="28"/>
      <c r="H815" s="17"/>
      <c r="I815" s="17"/>
      <c r="J815" s="19"/>
      <c r="K815" s="38"/>
      <c r="L815" s="39"/>
      <c r="M815" s="40"/>
      <c r="N815" s="160"/>
      <c r="P815" s="9"/>
    </row>
    <row r="816" spans="2:16" ht="15">
      <c r="B816" s="30"/>
      <c r="C816" s="30"/>
      <c r="D816" s="30"/>
      <c r="E816" s="30"/>
      <c r="F816" s="29"/>
      <c r="G816" s="28"/>
      <c r="H816" s="17"/>
      <c r="I816" s="17"/>
      <c r="J816" s="19"/>
      <c r="K816" s="38"/>
      <c r="L816" s="39"/>
      <c r="M816" s="40"/>
      <c r="N816" s="160"/>
      <c r="P816" s="9"/>
    </row>
    <row r="817" spans="2:16" ht="15">
      <c r="B817" s="30"/>
      <c r="C817" s="30"/>
      <c r="D817" s="30"/>
      <c r="E817" s="30"/>
      <c r="F817" s="29"/>
      <c r="G817" s="28"/>
      <c r="H817" s="17"/>
      <c r="I817" s="17"/>
      <c r="J817" s="19"/>
      <c r="K817" s="38"/>
      <c r="L817" s="39"/>
      <c r="M817" s="40"/>
      <c r="N817" s="160"/>
      <c r="P817" s="9"/>
    </row>
    <row r="818" spans="2:16" ht="15">
      <c r="B818" s="30"/>
      <c r="C818" s="30"/>
      <c r="D818" s="30"/>
      <c r="E818" s="30"/>
      <c r="F818" s="29"/>
      <c r="G818" s="28"/>
      <c r="H818" s="17"/>
      <c r="I818" s="17"/>
      <c r="J818" s="19"/>
      <c r="K818" s="38"/>
      <c r="L818" s="39"/>
      <c r="M818" s="40"/>
      <c r="N818" s="160"/>
      <c r="P818" s="9"/>
    </row>
    <row r="819" spans="2:16" ht="15">
      <c r="B819" s="30"/>
      <c r="C819" s="30"/>
      <c r="D819" s="30"/>
      <c r="E819" s="30"/>
      <c r="F819" s="29"/>
      <c r="G819" s="28"/>
      <c r="H819" s="17"/>
      <c r="I819" s="17"/>
      <c r="J819" s="19"/>
      <c r="K819" s="38"/>
      <c r="L819" s="39"/>
      <c r="M819" s="40"/>
      <c r="N819" s="160"/>
      <c r="P819" s="9"/>
    </row>
    <row r="820" spans="2:16" ht="15">
      <c r="B820" s="30"/>
      <c r="C820" s="30"/>
      <c r="D820" s="30"/>
      <c r="E820" s="30"/>
      <c r="F820" s="29"/>
      <c r="G820" s="28"/>
      <c r="H820" s="17"/>
      <c r="I820" s="17"/>
      <c r="J820" s="19"/>
      <c r="K820" s="38"/>
      <c r="L820" s="39"/>
      <c r="M820" s="40"/>
      <c r="N820" s="160"/>
      <c r="P820" s="9"/>
    </row>
    <row r="821" spans="2:16" ht="15">
      <c r="B821" s="30"/>
      <c r="C821" s="30"/>
      <c r="D821" s="30"/>
      <c r="E821" s="30"/>
      <c r="F821" s="29"/>
      <c r="G821" s="28"/>
      <c r="H821" s="17"/>
      <c r="I821" s="17"/>
      <c r="J821" s="19"/>
      <c r="K821" s="38"/>
      <c r="L821" s="39"/>
      <c r="M821" s="40"/>
      <c r="N821" s="160"/>
      <c r="P821" s="9"/>
    </row>
    <row r="822" spans="2:16" ht="15">
      <c r="B822" s="30"/>
      <c r="C822" s="30"/>
      <c r="D822" s="30"/>
      <c r="E822" s="30"/>
      <c r="F822" s="29"/>
      <c r="G822" s="28"/>
      <c r="H822" s="17"/>
      <c r="I822" s="17"/>
      <c r="J822" s="19"/>
      <c r="K822" s="38"/>
      <c r="L822" s="39"/>
      <c r="M822" s="40"/>
      <c r="N822" s="160"/>
      <c r="P822" s="9"/>
    </row>
    <row r="823" spans="2:16" ht="15">
      <c r="B823" s="30"/>
      <c r="C823" s="30"/>
      <c r="D823" s="30"/>
      <c r="E823" s="30"/>
      <c r="F823" s="29"/>
      <c r="G823" s="28"/>
      <c r="H823" s="17"/>
      <c r="I823" s="17"/>
      <c r="J823" s="19"/>
      <c r="K823" s="38"/>
      <c r="L823" s="39"/>
      <c r="M823" s="40"/>
      <c r="N823" s="160"/>
      <c r="P823" s="9"/>
    </row>
    <row r="824" spans="2:16" ht="15">
      <c r="B824" s="30"/>
      <c r="C824" s="30"/>
      <c r="D824" s="30"/>
      <c r="E824" s="30"/>
      <c r="F824" s="29"/>
      <c r="G824" s="28"/>
      <c r="H824" s="17"/>
      <c r="I824" s="17"/>
      <c r="J824" s="19"/>
      <c r="K824" s="38"/>
      <c r="L824" s="39"/>
      <c r="M824" s="40"/>
      <c r="N824" s="160"/>
      <c r="P824" s="9"/>
    </row>
    <row r="825" spans="2:16" ht="15">
      <c r="B825" s="30"/>
      <c r="C825" s="30"/>
      <c r="D825" s="30"/>
      <c r="E825" s="30"/>
      <c r="F825" s="29"/>
      <c r="G825" s="28"/>
      <c r="H825" s="17"/>
      <c r="I825" s="17"/>
      <c r="J825" s="19"/>
      <c r="K825" s="38"/>
      <c r="L825" s="39"/>
      <c r="M825" s="40"/>
      <c r="N825" s="160"/>
      <c r="P825" s="9"/>
    </row>
    <row r="826" spans="2:16" ht="15">
      <c r="B826" s="30"/>
      <c r="C826" s="30"/>
      <c r="D826" s="30"/>
      <c r="E826" s="30"/>
      <c r="F826" s="29"/>
      <c r="G826" s="28"/>
      <c r="H826" s="17"/>
      <c r="I826" s="17"/>
      <c r="J826" s="19"/>
      <c r="K826" s="38"/>
      <c r="L826" s="39"/>
      <c r="M826" s="40"/>
      <c r="N826" s="160"/>
      <c r="P826" s="9"/>
    </row>
    <row r="827" spans="2:16" ht="15">
      <c r="B827" s="30"/>
      <c r="C827" s="30"/>
      <c r="D827" s="30"/>
      <c r="E827" s="30"/>
      <c r="F827" s="29"/>
      <c r="G827" s="28"/>
      <c r="H827" s="17"/>
      <c r="I827" s="17"/>
      <c r="J827" s="19"/>
      <c r="K827" s="38"/>
      <c r="L827" s="39"/>
      <c r="M827" s="40"/>
      <c r="N827" s="160"/>
      <c r="P827" s="9"/>
    </row>
    <row r="828" spans="2:16" ht="15">
      <c r="B828" s="30"/>
      <c r="C828" s="30"/>
      <c r="D828" s="30"/>
      <c r="E828" s="30"/>
      <c r="F828" s="29"/>
      <c r="G828" s="28"/>
      <c r="H828" s="17"/>
      <c r="I828" s="17"/>
      <c r="J828" s="19"/>
      <c r="K828" s="38"/>
      <c r="L828" s="39"/>
      <c r="M828" s="40"/>
      <c r="N828" s="160"/>
      <c r="P828" s="9"/>
    </row>
    <row r="829" spans="2:16" ht="15">
      <c r="B829" s="30"/>
      <c r="C829" s="30"/>
      <c r="D829" s="30"/>
      <c r="E829" s="30"/>
      <c r="F829" s="29"/>
      <c r="G829" s="28"/>
      <c r="H829" s="17"/>
      <c r="I829" s="17"/>
      <c r="J829" s="19"/>
      <c r="K829" s="38"/>
      <c r="L829" s="39"/>
      <c r="M829" s="40"/>
      <c r="N829" s="160"/>
      <c r="P829" s="9"/>
    </row>
    <row r="830" spans="2:16" ht="15">
      <c r="B830" s="30"/>
      <c r="C830" s="30"/>
      <c r="D830" s="30"/>
      <c r="E830" s="30"/>
      <c r="F830" s="29"/>
      <c r="G830" s="28"/>
      <c r="H830" s="17"/>
      <c r="I830" s="17"/>
      <c r="J830" s="19"/>
      <c r="K830" s="38"/>
      <c r="L830" s="39"/>
      <c r="M830" s="40"/>
      <c r="N830" s="160"/>
      <c r="P830" s="9"/>
    </row>
    <row r="831" spans="2:16" ht="15">
      <c r="B831" s="30"/>
      <c r="C831" s="30"/>
      <c r="D831" s="30"/>
      <c r="E831" s="30"/>
      <c r="F831" s="29"/>
      <c r="G831" s="28"/>
      <c r="H831" s="17"/>
      <c r="I831" s="17"/>
      <c r="J831" s="19"/>
      <c r="K831" s="38"/>
      <c r="L831" s="39"/>
      <c r="M831" s="40"/>
      <c r="N831" s="160"/>
      <c r="P831" s="9"/>
    </row>
    <row r="832" spans="2:16" ht="15">
      <c r="B832" s="30"/>
      <c r="C832" s="30"/>
      <c r="D832" s="30"/>
      <c r="E832" s="30"/>
      <c r="F832" s="29"/>
      <c r="G832" s="28"/>
      <c r="H832" s="17"/>
      <c r="I832" s="17"/>
      <c r="J832" s="19"/>
      <c r="K832" s="38"/>
      <c r="L832" s="39"/>
      <c r="M832" s="40"/>
      <c r="N832" s="160"/>
      <c r="P832" s="9"/>
    </row>
    <row r="833" spans="2:16" ht="15">
      <c r="B833" s="30"/>
      <c r="C833" s="30"/>
      <c r="D833" s="30"/>
      <c r="E833" s="30"/>
      <c r="F833" s="29"/>
      <c r="G833" s="28"/>
      <c r="H833" s="17"/>
      <c r="I833" s="17"/>
      <c r="J833" s="19"/>
      <c r="K833" s="38"/>
      <c r="L833" s="39"/>
      <c r="M833" s="40"/>
      <c r="N833" s="160"/>
      <c r="P833" s="9"/>
    </row>
    <row r="834" spans="2:16" ht="15">
      <c r="B834" s="30"/>
      <c r="C834" s="30"/>
      <c r="D834" s="30"/>
      <c r="E834" s="30"/>
      <c r="F834" s="29"/>
      <c r="G834" s="28"/>
      <c r="H834" s="17"/>
      <c r="I834" s="17"/>
      <c r="J834" s="19"/>
      <c r="K834" s="38"/>
      <c r="L834" s="39"/>
      <c r="M834" s="40"/>
      <c r="N834" s="160"/>
      <c r="P834" s="9"/>
    </row>
    <row r="835" spans="2:16" ht="15">
      <c r="B835" s="30"/>
      <c r="C835" s="30"/>
      <c r="D835" s="30"/>
      <c r="E835" s="30"/>
      <c r="F835" s="29"/>
      <c r="G835" s="28"/>
      <c r="H835" s="17"/>
      <c r="I835" s="17"/>
      <c r="J835" s="19"/>
      <c r="K835" s="38"/>
      <c r="L835" s="39"/>
      <c r="M835" s="40"/>
      <c r="N835" s="160"/>
      <c r="P835" s="9"/>
    </row>
    <row r="836" spans="2:16" ht="15">
      <c r="B836" s="30"/>
      <c r="C836" s="30"/>
      <c r="D836" s="30"/>
      <c r="E836" s="30"/>
      <c r="F836" s="29"/>
      <c r="G836" s="28"/>
      <c r="H836" s="17"/>
      <c r="I836" s="17"/>
      <c r="J836" s="19"/>
      <c r="K836" s="38"/>
      <c r="L836" s="39"/>
      <c r="M836" s="40"/>
      <c r="N836" s="160"/>
      <c r="P836" s="9"/>
    </row>
    <row r="837" spans="2:16" ht="15">
      <c r="B837" s="30"/>
      <c r="C837" s="30"/>
      <c r="D837" s="30"/>
      <c r="E837" s="30"/>
      <c r="F837" s="29"/>
      <c r="G837" s="28"/>
      <c r="H837" s="17"/>
      <c r="I837" s="17"/>
      <c r="J837" s="19"/>
      <c r="K837" s="38"/>
      <c r="L837" s="39"/>
      <c r="M837" s="40"/>
      <c r="N837" s="160"/>
      <c r="P837" s="9"/>
    </row>
    <row r="838" spans="2:16" ht="15">
      <c r="B838" s="30"/>
      <c r="C838" s="30"/>
      <c r="D838" s="30"/>
      <c r="E838" s="30"/>
      <c r="F838" s="29"/>
      <c r="G838" s="28"/>
      <c r="H838" s="17"/>
      <c r="I838" s="17"/>
      <c r="J838" s="19"/>
      <c r="K838" s="38"/>
      <c r="L838" s="39"/>
      <c r="M838" s="40"/>
      <c r="N838" s="160"/>
      <c r="P838" s="9"/>
    </row>
    <row r="839" spans="2:16" ht="15">
      <c r="B839" s="30"/>
      <c r="C839" s="30"/>
      <c r="D839" s="30"/>
      <c r="E839" s="30"/>
      <c r="F839" s="29"/>
      <c r="G839" s="28"/>
      <c r="H839" s="17"/>
      <c r="I839" s="17"/>
      <c r="J839" s="19"/>
      <c r="K839" s="38"/>
      <c r="L839" s="39"/>
      <c r="M839" s="40"/>
      <c r="N839" s="160"/>
      <c r="P839" s="9"/>
    </row>
    <row r="840" spans="2:16" ht="15">
      <c r="B840" s="30"/>
      <c r="C840" s="30"/>
      <c r="D840" s="30"/>
      <c r="E840" s="30"/>
      <c r="F840" s="29"/>
      <c r="G840" s="28"/>
      <c r="H840" s="17"/>
      <c r="I840" s="17"/>
      <c r="J840" s="19"/>
      <c r="K840" s="38"/>
      <c r="L840" s="39"/>
      <c r="M840" s="40"/>
      <c r="N840" s="160"/>
      <c r="P840" s="9"/>
    </row>
    <row r="841" spans="2:16" ht="15">
      <c r="B841" s="30"/>
      <c r="C841" s="30"/>
      <c r="D841" s="30"/>
      <c r="E841" s="30"/>
      <c r="F841" s="29"/>
      <c r="G841" s="28"/>
      <c r="H841" s="17"/>
      <c r="I841" s="17"/>
      <c r="J841" s="19"/>
      <c r="K841" s="38"/>
      <c r="L841" s="39"/>
      <c r="M841" s="40"/>
      <c r="N841" s="160"/>
      <c r="P841" s="9"/>
    </row>
    <row r="842" spans="2:16" ht="15">
      <c r="B842" s="30"/>
      <c r="C842" s="30"/>
      <c r="D842" s="30"/>
      <c r="E842" s="30"/>
      <c r="F842" s="29"/>
      <c r="G842" s="28"/>
      <c r="H842" s="17"/>
      <c r="I842" s="17"/>
      <c r="J842" s="19"/>
      <c r="K842" s="38"/>
      <c r="L842" s="39"/>
      <c r="M842" s="40"/>
      <c r="N842" s="160"/>
      <c r="P842" s="9"/>
    </row>
    <row r="843" spans="2:16" ht="15">
      <c r="B843" s="30"/>
      <c r="C843" s="30"/>
      <c r="D843" s="30"/>
      <c r="E843" s="30"/>
      <c r="F843" s="29"/>
      <c r="G843" s="28"/>
      <c r="H843" s="17"/>
      <c r="I843" s="17"/>
      <c r="J843" s="19"/>
      <c r="K843" s="38"/>
      <c r="L843" s="39"/>
      <c r="M843" s="40"/>
      <c r="N843" s="160"/>
      <c r="P843" s="9"/>
    </row>
    <row r="844" spans="2:16" ht="15">
      <c r="B844" s="30"/>
      <c r="C844" s="30"/>
      <c r="D844" s="30"/>
      <c r="E844" s="30"/>
      <c r="F844" s="29"/>
      <c r="G844" s="28"/>
      <c r="H844" s="17"/>
      <c r="I844" s="17"/>
      <c r="J844" s="19"/>
      <c r="K844" s="38"/>
      <c r="L844" s="39"/>
      <c r="M844" s="40"/>
      <c r="N844" s="160"/>
      <c r="P844" s="9"/>
    </row>
    <row r="845" spans="2:16" ht="15">
      <c r="B845" s="30"/>
      <c r="C845" s="30"/>
      <c r="D845" s="30"/>
      <c r="E845" s="30"/>
      <c r="F845" s="29"/>
      <c r="G845" s="28"/>
      <c r="H845" s="17"/>
      <c r="I845" s="17"/>
      <c r="J845" s="19"/>
      <c r="K845" s="38"/>
      <c r="L845" s="39"/>
      <c r="M845" s="40"/>
      <c r="N845" s="160"/>
      <c r="P845" s="9"/>
    </row>
    <row r="846" spans="2:16" ht="15">
      <c r="B846" s="30"/>
      <c r="C846" s="30"/>
      <c r="D846" s="30"/>
      <c r="E846" s="30"/>
      <c r="F846" s="29"/>
      <c r="G846" s="28"/>
      <c r="H846" s="17"/>
      <c r="I846" s="17"/>
      <c r="J846" s="19"/>
      <c r="K846" s="38"/>
      <c r="L846" s="39"/>
      <c r="M846" s="40"/>
      <c r="N846" s="160"/>
      <c r="P846" s="9"/>
    </row>
    <row r="847" spans="2:16" ht="15">
      <c r="B847" s="30"/>
      <c r="C847" s="30"/>
      <c r="D847" s="30"/>
      <c r="E847" s="30"/>
      <c r="F847" s="29"/>
      <c r="G847" s="28"/>
      <c r="H847" s="17"/>
      <c r="I847" s="17"/>
      <c r="J847" s="19"/>
      <c r="K847" s="38"/>
      <c r="L847" s="39"/>
      <c r="M847" s="40"/>
      <c r="N847" s="160"/>
      <c r="P847" s="9"/>
    </row>
    <row r="848" spans="2:16" ht="15">
      <c r="B848" s="30"/>
      <c r="C848" s="30"/>
      <c r="D848" s="30"/>
      <c r="E848" s="30"/>
      <c r="F848" s="29"/>
      <c r="G848" s="28"/>
      <c r="H848" s="17"/>
      <c r="I848" s="17"/>
      <c r="J848" s="19"/>
      <c r="K848" s="38"/>
      <c r="L848" s="39"/>
      <c r="M848" s="40"/>
      <c r="N848" s="160"/>
      <c r="P848" s="9"/>
    </row>
    <row r="849" spans="2:16" ht="15">
      <c r="B849" s="30"/>
      <c r="C849" s="30"/>
      <c r="D849" s="30"/>
      <c r="E849" s="30"/>
      <c r="F849" s="29"/>
      <c r="G849" s="28"/>
      <c r="H849" s="17"/>
      <c r="I849" s="17"/>
      <c r="J849" s="19"/>
      <c r="K849" s="38"/>
      <c r="L849" s="39"/>
      <c r="M849" s="40"/>
      <c r="N849" s="160"/>
      <c r="P849" s="9"/>
    </row>
    <row r="850" spans="2:16" ht="15">
      <c r="B850" s="30"/>
      <c r="C850" s="30"/>
      <c r="D850" s="30"/>
      <c r="E850" s="30"/>
      <c r="F850" s="29"/>
      <c r="G850" s="28"/>
      <c r="H850" s="17"/>
      <c r="I850" s="17"/>
      <c r="J850" s="19"/>
      <c r="K850" s="38"/>
      <c r="L850" s="39"/>
      <c r="M850" s="40"/>
      <c r="N850" s="160"/>
      <c r="P850" s="9"/>
    </row>
    <row r="851" spans="2:16" ht="15">
      <c r="B851" s="30"/>
      <c r="C851" s="30"/>
      <c r="D851" s="30"/>
      <c r="E851" s="30"/>
      <c r="F851" s="29"/>
      <c r="G851" s="28"/>
      <c r="H851" s="17"/>
      <c r="I851" s="17"/>
      <c r="J851" s="19"/>
      <c r="K851" s="38"/>
      <c r="L851" s="39"/>
      <c r="M851" s="40"/>
      <c r="N851" s="160"/>
      <c r="P851" s="9"/>
    </row>
    <row r="852" spans="2:16" ht="15">
      <c r="B852" s="30"/>
      <c r="C852" s="30"/>
      <c r="D852" s="30"/>
      <c r="E852" s="30"/>
      <c r="F852" s="29"/>
      <c r="G852" s="28"/>
      <c r="H852" s="17"/>
      <c r="I852" s="17"/>
      <c r="J852" s="19"/>
      <c r="K852" s="38"/>
      <c r="L852" s="39"/>
      <c r="M852" s="40"/>
      <c r="N852" s="160"/>
      <c r="P852" s="9"/>
    </row>
    <row r="853" spans="2:16" ht="15">
      <c r="B853" s="30"/>
      <c r="C853" s="30"/>
      <c r="D853" s="30"/>
      <c r="E853" s="30"/>
      <c r="F853" s="29"/>
      <c r="G853" s="28"/>
      <c r="H853" s="17"/>
      <c r="I853" s="17"/>
      <c r="J853" s="19"/>
      <c r="K853" s="38"/>
      <c r="L853" s="39"/>
      <c r="M853" s="40"/>
      <c r="N853" s="160"/>
      <c r="P853" s="9"/>
    </row>
    <row r="854" spans="2:16" ht="15">
      <c r="B854" s="30"/>
      <c r="C854" s="30"/>
      <c r="D854" s="30"/>
      <c r="E854" s="30"/>
      <c r="F854" s="29"/>
      <c r="G854" s="28"/>
      <c r="H854" s="17"/>
      <c r="I854" s="17"/>
      <c r="J854" s="19"/>
      <c r="K854" s="38"/>
      <c r="L854" s="39"/>
      <c r="M854" s="40"/>
      <c r="N854" s="160"/>
      <c r="P854" s="9"/>
    </row>
    <row r="855" spans="2:16" ht="15">
      <c r="B855" s="30"/>
      <c r="C855" s="30"/>
      <c r="D855" s="30"/>
      <c r="E855" s="30"/>
      <c r="F855" s="29"/>
      <c r="G855" s="28"/>
      <c r="H855" s="17"/>
      <c r="I855" s="17"/>
      <c r="J855" s="19"/>
      <c r="K855" s="38"/>
      <c r="L855" s="39"/>
      <c r="M855" s="40"/>
      <c r="N855" s="160"/>
      <c r="P855" s="9"/>
    </row>
    <row r="856" spans="2:16" ht="15">
      <c r="B856" s="30"/>
      <c r="C856" s="30"/>
      <c r="D856" s="30"/>
      <c r="E856" s="30"/>
      <c r="F856" s="29"/>
      <c r="G856" s="28"/>
      <c r="H856" s="17"/>
      <c r="I856" s="17"/>
      <c r="J856" s="19"/>
      <c r="K856" s="38"/>
      <c r="L856" s="39"/>
      <c r="M856" s="40"/>
      <c r="N856" s="160"/>
      <c r="P856" s="9"/>
    </row>
    <row r="857" spans="2:16" ht="15">
      <c r="B857" s="30"/>
      <c r="C857" s="30"/>
      <c r="D857" s="30"/>
      <c r="E857" s="30"/>
      <c r="F857" s="29"/>
      <c r="G857" s="28"/>
      <c r="H857" s="17"/>
      <c r="I857" s="17"/>
      <c r="J857" s="19"/>
      <c r="K857" s="38"/>
      <c r="L857" s="39"/>
      <c r="M857" s="40"/>
      <c r="N857" s="160"/>
      <c r="P857" s="9"/>
    </row>
    <row r="858" spans="2:16" ht="15">
      <c r="B858" s="30"/>
      <c r="C858" s="30"/>
      <c r="D858" s="30"/>
      <c r="E858" s="30"/>
      <c r="F858" s="29"/>
      <c r="G858" s="28"/>
      <c r="H858" s="17"/>
      <c r="I858" s="17"/>
      <c r="J858" s="19"/>
      <c r="K858" s="38"/>
      <c r="L858" s="39"/>
      <c r="M858" s="40"/>
      <c r="N858" s="160"/>
      <c r="P858" s="9"/>
    </row>
    <row r="859" spans="2:16" ht="15">
      <c r="B859" s="30"/>
      <c r="C859" s="30"/>
      <c r="D859" s="30"/>
      <c r="E859" s="30"/>
      <c r="F859" s="29"/>
      <c r="G859" s="28"/>
      <c r="H859" s="17"/>
      <c r="I859" s="17"/>
      <c r="J859" s="19"/>
      <c r="K859" s="38"/>
      <c r="L859" s="39"/>
      <c r="M859" s="40"/>
      <c r="N859" s="160"/>
      <c r="P859" s="9"/>
    </row>
    <row r="860" spans="2:16" ht="15">
      <c r="B860" s="30"/>
      <c r="C860" s="30"/>
      <c r="D860" s="30"/>
      <c r="E860" s="30"/>
      <c r="F860" s="29"/>
      <c r="G860" s="28"/>
      <c r="H860" s="17"/>
      <c r="I860" s="17"/>
      <c r="J860" s="19"/>
      <c r="K860" s="38"/>
      <c r="L860" s="39"/>
      <c r="M860" s="40"/>
      <c r="N860" s="160"/>
      <c r="P860" s="9"/>
    </row>
    <row r="861" spans="2:16" ht="15">
      <c r="B861" s="30"/>
      <c r="C861" s="30"/>
      <c r="D861" s="30"/>
      <c r="E861" s="30"/>
      <c r="F861" s="29"/>
      <c r="G861" s="28"/>
      <c r="H861" s="17"/>
      <c r="I861" s="17"/>
      <c r="J861" s="19"/>
      <c r="K861" s="38"/>
      <c r="L861" s="39"/>
      <c r="M861" s="40"/>
      <c r="N861" s="160"/>
      <c r="P861" s="9"/>
    </row>
    <row r="862" spans="2:16" ht="15">
      <c r="B862" s="30"/>
      <c r="C862" s="30"/>
      <c r="D862" s="30"/>
      <c r="E862" s="30"/>
      <c r="F862" s="29"/>
      <c r="G862" s="28"/>
      <c r="H862" s="17"/>
      <c r="I862" s="17"/>
      <c r="J862" s="19"/>
      <c r="K862" s="38"/>
      <c r="L862" s="39"/>
      <c r="M862" s="40"/>
      <c r="N862" s="160"/>
      <c r="P862" s="9"/>
    </row>
    <row r="863" spans="2:16" ht="15">
      <c r="B863" s="30"/>
      <c r="C863" s="30"/>
      <c r="D863" s="30"/>
      <c r="E863" s="30"/>
      <c r="F863" s="29"/>
      <c r="G863" s="28"/>
      <c r="H863" s="17"/>
      <c r="I863" s="17"/>
      <c r="J863" s="19"/>
      <c r="K863" s="38"/>
      <c r="L863" s="39"/>
      <c r="M863" s="40"/>
      <c r="N863" s="160"/>
      <c r="P863" s="9"/>
    </row>
    <row r="864" spans="2:16" ht="15">
      <c r="B864" s="30"/>
      <c r="C864" s="30"/>
      <c r="D864" s="30"/>
      <c r="E864" s="30"/>
      <c r="F864" s="29"/>
      <c r="G864" s="28"/>
      <c r="H864" s="17"/>
      <c r="I864" s="17"/>
      <c r="J864" s="19"/>
      <c r="K864" s="38"/>
      <c r="L864" s="39"/>
      <c r="M864" s="40"/>
      <c r="N864" s="160"/>
      <c r="P864" s="9"/>
    </row>
    <row r="865" spans="2:16" ht="15">
      <c r="B865" s="30"/>
      <c r="C865" s="30"/>
      <c r="D865" s="30"/>
      <c r="E865" s="30"/>
      <c r="F865" s="29"/>
      <c r="G865" s="28"/>
      <c r="H865" s="17"/>
      <c r="I865" s="17"/>
      <c r="J865" s="19"/>
      <c r="K865" s="38"/>
      <c r="L865" s="39"/>
      <c r="M865" s="40"/>
      <c r="N865" s="160"/>
      <c r="P865" s="9"/>
    </row>
    <row r="866" spans="2:16" ht="15">
      <c r="B866" s="30"/>
      <c r="C866" s="30"/>
      <c r="D866" s="30"/>
      <c r="E866" s="30"/>
      <c r="F866" s="29"/>
      <c r="G866" s="28"/>
      <c r="H866" s="17"/>
      <c r="I866" s="17"/>
      <c r="J866" s="19"/>
      <c r="K866" s="38"/>
      <c r="L866" s="39"/>
      <c r="M866" s="40"/>
      <c r="N866" s="160"/>
      <c r="P866" s="9"/>
    </row>
    <row r="867" spans="2:16" ht="15">
      <c r="B867" s="30"/>
      <c r="C867" s="30"/>
      <c r="D867" s="30"/>
      <c r="E867" s="30"/>
      <c r="F867" s="29"/>
      <c r="G867" s="28"/>
      <c r="H867" s="17"/>
      <c r="I867" s="17"/>
      <c r="J867" s="19"/>
      <c r="K867" s="38"/>
      <c r="L867" s="39"/>
      <c r="M867" s="40"/>
      <c r="N867" s="160"/>
      <c r="P867" s="9"/>
    </row>
    <row r="868" spans="2:16" ht="15">
      <c r="B868" s="30"/>
      <c r="C868" s="30"/>
      <c r="D868" s="30"/>
      <c r="E868" s="30"/>
      <c r="F868" s="29"/>
      <c r="G868" s="28"/>
      <c r="H868" s="17"/>
      <c r="I868" s="17"/>
      <c r="J868" s="19"/>
      <c r="K868" s="38"/>
      <c r="L868" s="39"/>
      <c r="M868" s="40"/>
      <c r="N868" s="160"/>
      <c r="P868" s="9"/>
    </row>
    <row r="869" spans="2:16" ht="15">
      <c r="B869" s="30"/>
      <c r="C869" s="30"/>
      <c r="D869" s="30"/>
      <c r="E869" s="30"/>
      <c r="F869" s="29"/>
      <c r="G869" s="28"/>
      <c r="H869" s="17"/>
      <c r="I869" s="17"/>
      <c r="J869" s="19"/>
      <c r="K869" s="38"/>
      <c r="L869" s="39"/>
      <c r="M869" s="40"/>
      <c r="N869" s="160"/>
      <c r="P869" s="9"/>
    </row>
    <row r="870" spans="2:16" ht="15">
      <c r="B870" s="30"/>
      <c r="C870" s="30"/>
      <c r="D870" s="30"/>
      <c r="E870" s="30"/>
      <c r="F870" s="29"/>
      <c r="G870" s="28"/>
      <c r="H870" s="17"/>
      <c r="I870" s="17"/>
      <c r="J870" s="19"/>
      <c r="K870" s="38"/>
      <c r="L870" s="39"/>
      <c r="M870" s="40"/>
      <c r="N870" s="160"/>
      <c r="P870" s="9"/>
    </row>
    <row r="871" spans="2:16" ht="15">
      <c r="B871" s="30"/>
      <c r="C871" s="30"/>
      <c r="D871" s="30"/>
      <c r="E871" s="30"/>
      <c r="F871" s="29"/>
      <c r="G871" s="28"/>
      <c r="H871" s="17"/>
      <c r="I871" s="17"/>
      <c r="J871" s="19"/>
      <c r="K871" s="38"/>
      <c r="L871" s="39"/>
      <c r="M871" s="40"/>
      <c r="N871" s="160"/>
      <c r="P871" s="9"/>
    </row>
    <row r="872" spans="2:16" ht="15">
      <c r="B872" s="30"/>
      <c r="C872" s="30"/>
      <c r="D872" s="30"/>
      <c r="E872" s="30"/>
      <c r="F872" s="29"/>
      <c r="G872" s="28"/>
      <c r="H872" s="17"/>
      <c r="I872" s="17"/>
      <c r="J872" s="19"/>
      <c r="K872" s="38"/>
      <c r="L872" s="39"/>
      <c r="M872" s="40"/>
      <c r="N872" s="160"/>
      <c r="P872" s="9"/>
    </row>
    <row r="873" spans="2:16" ht="15">
      <c r="B873" s="30"/>
      <c r="C873" s="30"/>
      <c r="D873" s="30"/>
      <c r="E873" s="30"/>
      <c r="F873" s="29"/>
      <c r="G873" s="28"/>
      <c r="H873" s="17"/>
      <c r="I873" s="17"/>
      <c r="J873" s="19"/>
      <c r="K873" s="38"/>
      <c r="L873" s="39"/>
      <c r="M873" s="40"/>
      <c r="N873" s="160"/>
      <c r="P873" s="9"/>
    </row>
    <row r="874" spans="2:16" ht="15">
      <c r="B874" s="30"/>
      <c r="C874" s="30"/>
      <c r="D874" s="30"/>
      <c r="E874" s="30"/>
      <c r="F874" s="29"/>
      <c r="G874" s="28"/>
      <c r="H874" s="17"/>
      <c r="I874" s="17"/>
      <c r="J874" s="19"/>
      <c r="K874" s="38"/>
      <c r="L874" s="39"/>
      <c r="M874" s="40"/>
      <c r="N874" s="160"/>
      <c r="P874" s="9"/>
    </row>
    <row r="875" spans="2:16" ht="15">
      <c r="B875" s="30"/>
      <c r="C875" s="30"/>
      <c r="D875" s="30"/>
      <c r="E875" s="30"/>
      <c r="F875" s="29"/>
      <c r="G875" s="28"/>
      <c r="H875" s="17"/>
      <c r="I875" s="17"/>
      <c r="J875" s="19"/>
      <c r="K875" s="38"/>
      <c r="L875" s="39"/>
      <c r="M875" s="40"/>
      <c r="N875" s="160"/>
      <c r="P875" s="9"/>
    </row>
    <row r="876" spans="2:16" ht="15">
      <c r="B876" s="30"/>
      <c r="C876" s="30"/>
      <c r="D876" s="30"/>
      <c r="E876" s="30"/>
      <c r="F876" s="29"/>
      <c r="G876" s="28"/>
      <c r="H876" s="17"/>
      <c r="I876" s="17"/>
      <c r="J876" s="19"/>
      <c r="K876" s="38"/>
      <c r="L876" s="39"/>
      <c r="M876" s="40"/>
      <c r="N876" s="160"/>
      <c r="P876" s="9"/>
    </row>
    <row r="877" spans="2:16" ht="15">
      <c r="B877" s="30"/>
      <c r="C877" s="30"/>
      <c r="D877" s="30"/>
      <c r="E877" s="30"/>
      <c r="F877" s="29"/>
      <c r="G877" s="28"/>
      <c r="H877" s="17"/>
      <c r="I877" s="17"/>
      <c r="J877" s="19"/>
      <c r="K877" s="38"/>
      <c r="L877" s="39"/>
      <c r="M877" s="40"/>
      <c r="N877" s="160"/>
      <c r="P877" s="9"/>
    </row>
    <row r="878" spans="2:16" ht="15">
      <c r="B878" s="30"/>
      <c r="C878" s="30"/>
      <c r="D878" s="30"/>
      <c r="E878" s="30"/>
      <c r="F878" s="29"/>
      <c r="G878" s="28"/>
      <c r="H878" s="17"/>
      <c r="I878" s="17"/>
      <c r="J878" s="19"/>
      <c r="K878" s="38"/>
      <c r="L878" s="39"/>
      <c r="M878" s="40"/>
      <c r="N878" s="160"/>
      <c r="P878" s="9"/>
    </row>
    <row r="879" spans="2:16" ht="15">
      <c r="B879" s="30"/>
      <c r="C879" s="30"/>
      <c r="D879" s="30"/>
      <c r="E879" s="30"/>
      <c r="F879" s="29"/>
      <c r="G879" s="28"/>
      <c r="H879" s="17"/>
      <c r="I879" s="17"/>
      <c r="J879" s="19"/>
      <c r="K879" s="38"/>
      <c r="L879" s="39"/>
      <c r="M879" s="40"/>
      <c r="N879" s="160"/>
      <c r="P879" s="9"/>
    </row>
    <row r="880" spans="2:16" ht="15">
      <c r="B880" s="30"/>
      <c r="C880" s="30"/>
      <c r="D880" s="30"/>
      <c r="E880" s="30"/>
      <c r="F880" s="29"/>
      <c r="G880" s="28"/>
      <c r="H880" s="17"/>
      <c r="I880" s="17"/>
      <c r="J880" s="19"/>
      <c r="K880" s="38"/>
      <c r="L880" s="39"/>
      <c r="M880" s="40"/>
      <c r="N880" s="160"/>
      <c r="P880" s="9"/>
    </row>
    <row r="881" spans="2:16" ht="15">
      <c r="B881" s="30"/>
      <c r="C881" s="30"/>
      <c r="D881" s="30"/>
      <c r="E881" s="30"/>
      <c r="F881" s="29"/>
      <c r="G881" s="28"/>
      <c r="H881" s="17"/>
      <c r="I881" s="17"/>
      <c r="J881" s="19"/>
      <c r="K881" s="38"/>
      <c r="L881" s="39"/>
      <c r="M881" s="40"/>
      <c r="N881" s="160"/>
      <c r="P881" s="9"/>
    </row>
    <row r="882" spans="2:16" ht="15">
      <c r="B882" s="30"/>
      <c r="C882" s="30"/>
      <c r="D882" s="30"/>
      <c r="E882" s="30"/>
      <c r="F882" s="29"/>
      <c r="G882" s="28"/>
      <c r="H882" s="17"/>
      <c r="I882" s="17"/>
      <c r="J882" s="19"/>
      <c r="K882" s="38"/>
      <c r="L882" s="39"/>
      <c r="M882" s="40"/>
      <c r="N882" s="160"/>
      <c r="P882" s="9"/>
    </row>
    <row r="883" spans="2:16" ht="15">
      <c r="B883" s="30"/>
      <c r="C883" s="30"/>
      <c r="D883" s="30"/>
      <c r="E883" s="30"/>
      <c r="F883" s="29"/>
      <c r="G883" s="28"/>
      <c r="H883" s="17"/>
      <c r="I883" s="17"/>
      <c r="J883" s="19"/>
      <c r="K883" s="38"/>
      <c r="L883" s="39"/>
      <c r="M883" s="40"/>
      <c r="N883" s="160"/>
      <c r="P883" s="9"/>
    </row>
    <row r="884" spans="2:16" ht="15">
      <c r="B884" s="30"/>
      <c r="C884" s="30"/>
      <c r="D884" s="30"/>
      <c r="E884" s="30"/>
      <c r="F884" s="29"/>
      <c r="G884" s="28"/>
      <c r="H884" s="17"/>
      <c r="I884" s="17"/>
      <c r="J884" s="19"/>
      <c r="K884" s="38"/>
      <c r="L884" s="39"/>
      <c r="M884" s="40"/>
      <c r="N884" s="160"/>
      <c r="P884" s="9"/>
    </row>
    <row r="885" spans="2:16" ht="15">
      <c r="B885" s="30"/>
      <c r="C885" s="30"/>
      <c r="D885" s="30"/>
      <c r="E885" s="30"/>
      <c r="F885" s="29"/>
      <c r="G885" s="28"/>
      <c r="H885" s="17"/>
      <c r="I885" s="17"/>
      <c r="J885" s="19"/>
      <c r="K885" s="38"/>
      <c r="L885" s="39"/>
      <c r="M885" s="40"/>
      <c r="N885" s="160"/>
      <c r="P885" s="9"/>
    </row>
    <row r="886" spans="2:16" ht="15">
      <c r="B886" s="30"/>
      <c r="C886" s="30"/>
      <c r="D886" s="30"/>
      <c r="E886" s="30"/>
      <c r="F886" s="29"/>
      <c r="G886" s="28"/>
      <c r="H886" s="17"/>
      <c r="I886" s="17"/>
      <c r="J886" s="19"/>
      <c r="K886" s="38"/>
      <c r="L886" s="39"/>
      <c r="M886" s="40"/>
      <c r="N886" s="160"/>
      <c r="P886" s="9"/>
    </row>
    <row r="887" spans="2:16" ht="15">
      <c r="B887" s="30"/>
      <c r="C887" s="30"/>
      <c r="D887" s="30"/>
      <c r="E887" s="30"/>
      <c r="F887" s="29"/>
      <c r="G887" s="28"/>
      <c r="H887" s="17"/>
      <c r="I887" s="17"/>
      <c r="J887" s="19"/>
      <c r="K887" s="38"/>
      <c r="L887" s="39"/>
      <c r="M887" s="40"/>
      <c r="N887" s="160"/>
      <c r="P887" s="9"/>
    </row>
    <row r="888" spans="2:16" ht="15">
      <c r="B888" s="30"/>
      <c r="C888" s="30"/>
      <c r="D888" s="30"/>
      <c r="E888" s="30"/>
      <c r="F888" s="29"/>
      <c r="G888" s="28"/>
      <c r="H888" s="17"/>
      <c r="I888" s="17"/>
      <c r="J888" s="19"/>
      <c r="K888" s="38"/>
      <c r="L888" s="39"/>
      <c r="M888" s="40"/>
      <c r="N888" s="160"/>
      <c r="P888" s="9"/>
    </row>
    <row r="889" spans="2:16" ht="15">
      <c r="B889" s="30"/>
      <c r="C889" s="30"/>
      <c r="D889" s="30"/>
      <c r="E889" s="30"/>
      <c r="F889" s="29"/>
      <c r="G889" s="28"/>
      <c r="H889" s="17"/>
      <c r="I889" s="17"/>
      <c r="J889" s="19"/>
      <c r="K889" s="38"/>
      <c r="L889" s="39"/>
      <c r="M889" s="40"/>
      <c r="N889" s="160"/>
      <c r="P889" s="9"/>
    </row>
    <row r="890" spans="2:16" ht="15">
      <c r="B890" s="30"/>
      <c r="C890" s="30"/>
      <c r="D890" s="30"/>
      <c r="E890" s="30"/>
      <c r="F890" s="29"/>
      <c r="G890" s="28"/>
      <c r="H890" s="17"/>
      <c r="I890" s="17"/>
      <c r="J890" s="19"/>
      <c r="K890" s="38"/>
      <c r="L890" s="39"/>
      <c r="M890" s="40"/>
      <c r="N890" s="160"/>
      <c r="P890" s="9"/>
    </row>
    <row r="891" spans="2:16" ht="15">
      <c r="B891" s="30"/>
      <c r="C891" s="30"/>
      <c r="D891" s="30"/>
      <c r="E891" s="30"/>
      <c r="F891" s="29"/>
      <c r="G891" s="28"/>
      <c r="H891" s="17"/>
      <c r="I891" s="17"/>
      <c r="J891" s="19"/>
      <c r="K891" s="38"/>
      <c r="L891" s="39"/>
      <c r="M891" s="40"/>
      <c r="N891" s="160"/>
      <c r="P891" s="9"/>
    </row>
    <row r="892" spans="2:16" ht="15">
      <c r="B892" s="30"/>
      <c r="C892" s="30"/>
      <c r="D892" s="30"/>
      <c r="E892" s="30"/>
      <c r="F892" s="29"/>
      <c r="G892" s="28"/>
      <c r="H892" s="17"/>
      <c r="I892" s="17"/>
      <c r="J892" s="19"/>
      <c r="K892" s="38"/>
      <c r="L892" s="39"/>
      <c r="M892" s="40"/>
      <c r="N892" s="160"/>
      <c r="P892" s="9"/>
    </row>
    <row r="893" spans="2:16" ht="15">
      <c r="B893" s="30"/>
      <c r="C893" s="30"/>
      <c r="D893" s="30"/>
      <c r="E893" s="30"/>
      <c r="F893" s="29"/>
      <c r="G893" s="28"/>
      <c r="H893" s="17"/>
      <c r="I893" s="17"/>
      <c r="J893" s="19"/>
      <c r="K893" s="38"/>
      <c r="L893" s="39"/>
      <c r="M893" s="40"/>
      <c r="N893" s="160"/>
      <c r="P893" s="9"/>
    </row>
    <row r="894" spans="2:16" ht="15">
      <c r="B894" s="30"/>
      <c r="C894" s="30"/>
      <c r="D894" s="30"/>
      <c r="E894" s="30"/>
      <c r="F894" s="29"/>
      <c r="G894" s="28"/>
      <c r="H894" s="17"/>
      <c r="I894" s="17"/>
      <c r="J894" s="19"/>
      <c r="K894" s="38"/>
      <c r="L894" s="39"/>
      <c r="M894" s="40"/>
      <c r="N894" s="160"/>
      <c r="P894" s="9"/>
    </row>
    <row r="895" spans="2:16" ht="15">
      <c r="B895" s="30"/>
      <c r="C895" s="30"/>
      <c r="D895" s="30"/>
      <c r="E895" s="30"/>
      <c r="F895" s="29"/>
      <c r="G895" s="28"/>
      <c r="H895" s="17"/>
      <c r="I895" s="17"/>
      <c r="J895" s="19"/>
      <c r="K895" s="38"/>
      <c r="L895" s="39"/>
      <c r="M895" s="40"/>
      <c r="N895" s="160"/>
      <c r="P895" s="9"/>
    </row>
    <row r="896" spans="2:16" ht="15">
      <c r="B896" s="30"/>
      <c r="C896" s="30"/>
      <c r="D896" s="30"/>
      <c r="E896" s="30"/>
      <c r="F896" s="29"/>
      <c r="G896" s="28"/>
      <c r="H896" s="17"/>
      <c r="I896" s="17"/>
      <c r="J896" s="19"/>
      <c r="K896" s="38"/>
      <c r="L896" s="39"/>
      <c r="M896" s="40"/>
      <c r="N896" s="160"/>
      <c r="P896" s="9"/>
    </row>
    <row r="897" spans="2:16" ht="15">
      <c r="B897" s="30"/>
      <c r="C897" s="30"/>
      <c r="D897" s="30"/>
      <c r="E897" s="30"/>
      <c r="F897" s="29"/>
      <c r="G897" s="28"/>
      <c r="H897" s="17"/>
      <c r="I897" s="17"/>
      <c r="J897" s="19"/>
      <c r="K897" s="38"/>
      <c r="L897" s="39"/>
      <c r="M897" s="40"/>
      <c r="N897" s="160"/>
      <c r="P897" s="9"/>
    </row>
    <row r="898" spans="2:16" ht="15">
      <c r="B898" s="30"/>
      <c r="C898" s="30"/>
      <c r="D898" s="30"/>
      <c r="E898" s="30"/>
      <c r="F898" s="29"/>
      <c r="G898" s="28"/>
      <c r="H898" s="17"/>
      <c r="I898" s="17"/>
      <c r="J898" s="19"/>
      <c r="K898" s="38"/>
      <c r="L898" s="39"/>
      <c r="M898" s="40"/>
      <c r="N898" s="160"/>
      <c r="P898" s="9"/>
    </row>
    <row r="899" spans="2:16" ht="15">
      <c r="B899" s="30"/>
      <c r="C899" s="30"/>
      <c r="D899" s="30"/>
      <c r="E899" s="30"/>
      <c r="F899" s="29"/>
      <c r="G899" s="28"/>
      <c r="H899" s="17"/>
      <c r="I899" s="17"/>
      <c r="J899" s="19"/>
      <c r="K899" s="38"/>
      <c r="L899" s="39"/>
      <c r="M899" s="40"/>
      <c r="N899" s="160"/>
      <c r="P899" s="9"/>
    </row>
    <row r="900" spans="2:16" ht="15">
      <c r="B900" s="30"/>
      <c r="C900" s="30"/>
      <c r="D900" s="30"/>
      <c r="E900" s="30"/>
      <c r="F900" s="29"/>
      <c r="G900" s="28"/>
      <c r="H900" s="17"/>
      <c r="I900" s="17"/>
      <c r="J900" s="19"/>
      <c r="K900" s="38"/>
      <c r="L900" s="39"/>
      <c r="M900" s="40"/>
      <c r="N900" s="160"/>
      <c r="P900" s="9"/>
    </row>
    <row r="901" spans="2:16" ht="15">
      <c r="B901" s="30"/>
      <c r="C901" s="30"/>
      <c r="D901" s="30"/>
      <c r="E901" s="30"/>
      <c r="F901" s="29"/>
      <c r="G901" s="28"/>
      <c r="H901" s="17"/>
      <c r="I901" s="17"/>
      <c r="J901" s="19"/>
      <c r="K901" s="38"/>
      <c r="L901" s="39"/>
      <c r="M901" s="40"/>
      <c r="N901" s="160"/>
      <c r="P901" s="9"/>
    </row>
    <row r="902" spans="2:16" ht="15">
      <c r="B902" s="30"/>
      <c r="C902" s="30"/>
      <c r="D902" s="30"/>
      <c r="E902" s="30"/>
      <c r="F902" s="29"/>
      <c r="G902" s="28"/>
      <c r="H902" s="17"/>
      <c r="I902" s="17"/>
      <c r="J902" s="19"/>
      <c r="K902" s="38"/>
      <c r="L902" s="39"/>
      <c r="M902" s="40"/>
      <c r="N902" s="160"/>
      <c r="P902" s="9"/>
    </row>
    <row r="903" spans="2:16" ht="15">
      <c r="B903" s="30"/>
      <c r="C903" s="30"/>
      <c r="D903" s="30"/>
      <c r="E903" s="30"/>
      <c r="F903" s="29"/>
      <c r="G903" s="28"/>
      <c r="H903" s="17"/>
      <c r="I903" s="17"/>
      <c r="J903" s="19"/>
      <c r="K903" s="38"/>
      <c r="L903" s="39"/>
      <c r="M903" s="40"/>
      <c r="N903" s="160"/>
      <c r="P903" s="9"/>
    </row>
    <row r="904" spans="2:16" ht="15">
      <c r="B904" s="30"/>
      <c r="C904" s="30"/>
      <c r="D904" s="30"/>
      <c r="E904" s="30"/>
      <c r="F904" s="29"/>
      <c r="G904" s="28"/>
      <c r="H904" s="17"/>
      <c r="I904" s="17"/>
      <c r="J904" s="19"/>
      <c r="K904" s="38"/>
      <c r="L904" s="39"/>
      <c r="M904" s="40"/>
      <c r="N904" s="160"/>
      <c r="P904" s="9"/>
    </row>
    <row r="905" spans="2:16" ht="15">
      <c r="B905" s="30"/>
      <c r="C905" s="30"/>
      <c r="D905" s="30"/>
      <c r="E905" s="30"/>
      <c r="F905" s="29"/>
      <c r="G905" s="28"/>
      <c r="H905" s="17"/>
      <c r="I905" s="17"/>
      <c r="J905" s="19"/>
      <c r="K905" s="38"/>
      <c r="L905" s="39"/>
      <c r="M905" s="40"/>
      <c r="N905" s="160"/>
      <c r="P905" s="9"/>
    </row>
    <row r="906" spans="2:16" ht="15">
      <c r="B906" s="30"/>
      <c r="C906" s="30"/>
      <c r="D906" s="30"/>
      <c r="E906" s="30"/>
      <c r="F906" s="29"/>
      <c r="G906" s="28"/>
      <c r="H906" s="17"/>
      <c r="I906" s="17"/>
      <c r="J906" s="19"/>
      <c r="K906" s="38"/>
      <c r="L906" s="39"/>
      <c r="M906" s="40"/>
      <c r="N906" s="160"/>
      <c r="P906" s="9"/>
    </row>
    <row r="907" spans="2:16" ht="15">
      <c r="B907" s="30"/>
      <c r="C907" s="30"/>
      <c r="D907" s="30"/>
      <c r="E907" s="30"/>
      <c r="F907" s="29"/>
      <c r="G907" s="28"/>
      <c r="H907" s="17"/>
      <c r="I907" s="17"/>
      <c r="J907" s="19"/>
      <c r="K907" s="38"/>
      <c r="L907" s="39"/>
      <c r="M907" s="40"/>
      <c r="N907" s="160"/>
      <c r="P907" s="9"/>
    </row>
    <row r="908" spans="2:16" ht="15">
      <c r="B908" s="30"/>
      <c r="C908" s="30"/>
      <c r="D908" s="30"/>
      <c r="E908" s="30"/>
      <c r="F908" s="29"/>
      <c r="G908" s="28"/>
      <c r="H908" s="17"/>
      <c r="I908" s="17"/>
      <c r="J908" s="19"/>
      <c r="K908" s="38"/>
      <c r="L908" s="39"/>
      <c r="M908" s="40"/>
      <c r="N908" s="160"/>
      <c r="P908" s="9"/>
    </row>
    <row r="909" spans="2:16" ht="15">
      <c r="B909" s="30"/>
      <c r="C909" s="30"/>
      <c r="D909" s="30"/>
      <c r="E909" s="30"/>
      <c r="F909" s="29"/>
      <c r="G909" s="28"/>
      <c r="H909" s="17"/>
      <c r="I909" s="17"/>
      <c r="J909" s="19"/>
      <c r="K909" s="38"/>
      <c r="L909" s="39"/>
      <c r="M909" s="40"/>
      <c r="N909" s="160"/>
      <c r="P909" s="9"/>
    </row>
    <row r="910" spans="2:16" ht="15">
      <c r="B910" s="30"/>
      <c r="C910" s="30"/>
      <c r="D910" s="30"/>
      <c r="E910" s="30"/>
      <c r="F910" s="29"/>
      <c r="G910" s="28"/>
      <c r="H910" s="17"/>
      <c r="I910" s="17"/>
      <c r="J910" s="19"/>
      <c r="K910" s="38"/>
      <c r="L910" s="39"/>
      <c r="M910" s="40"/>
      <c r="N910" s="160"/>
      <c r="P910" s="9"/>
    </row>
    <row r="911" spans="2:16" ht="15">
      <c r="B911" s="30"/>
      <c r="C911" s="30"/>
      <c r="D911" s="30"/>
      <c r="E911" s="30"/>
      <c r="F911" s="29"/>
      <c r="G911" s="28"/>
      <c r="H911" s="17"/>
      <c r="I911" s="17"/>
      <c r="J911" s="19"/>
      <c r="K911" s="38"/>
      <c r="L911" s="39"/>
      <c r="M911" s="40"/>
      <c r="N911" s="160"/>
      <c r="P911" s="9"/>
    </row>
    <row r="912" spans="2:16" ht="15">
      <c r="B912" s="30"/>
      <c r="C912" s="30"/>
      <c r="D912" s="30"/>
      <c r="E912" s="30"/>
      <c r="F912" s="29"/>
      <c r="G912" s="28"/>
      <c r="H912" s="17"/>
      <c r="I912" s="17"/>
      <c r="J912" s="19"/>
      <c r="K912" s="38"/>
      <c r="L912" s="39"/>
      <c r="M912" s="40"/>
      <c r="N912" s="160"/>
      <c r="P912" s="9"/>
    </row>
    <row r="913" spans="2:16" ht="15">
      <c r="B913" s="30"/>
      <c r="C913" s="30"/>
      <c r="D913" s="30"/>
      <c r="E913" s="30"/>
      <c r="F913" s="29"/>
      <c r="G913" s="28"/>
      <c r="H913" s="17"/>
      <c r="I913" s="17"/>
      <c r="J913" s="19"/>
      <c r="K913" s="38"/>
      <c r="L913" s="39"/>
      <c r="M913" s="40"/>
      <c r="N913" s="160"/>
      <c r="P913" s="9"/>
    </row>
    <row r="914" spans="2:16" ht="15">
      <c r="B914" s="30"/>
      <c r="C914" s="30"/>
      <c r="D914" s="30"/>
      <c r="E914" s="30"/>
      <c r="F914" s="29"/>
      <c r="G914" s="28"/>
      <c r="H914" s="17"/>
      <c r="I914" s="17"/>
      <c r="J914" s="19"/>
      <c r="K914" s="38"/>
      <c r="L914" s="39"/>
      <c r="M914" s="40"/>
      <c r="N914" s="160"/>
      <c r="P914" s="9"/>
    </row>
    <row r="915" spans="2:16" ht="15">
      <c r="B915" s="30"/>
      <c r="C915" s="30"/>
      <c r="D915" s="30"/>
      <c r="E915" s="30"/>
      <c r="F915" s="29"/>
      <c r="G915" s="28"/>
      <c r="H915" s="17"/>
      <c r="I915" s="17"/>
      <c r="J915" s="19"/>
      <c r="K915" s="38"/>
      <c r="L915" s="39"/>
      <c r="M915" s="40"/>
      <c r="N915" s="160"/>
      <c r="P915" s="9"/>
    </row>
    <row r="916" spans="2:16" ht="15">
      <c r="B916" s="30"/>
      <c r="C916" s="30"/>
      <c r="D916" s="30"/>
      <c r="E916" s="30"/>
      <c r="F916" s="29"/>
      <c r="G916" s="28"/>
      <c r="H916" s="17"/>
      <c r="I916" s="17"/>
      <c r="J916" s="19"/>
      <c r="K916" s="38"/>
      <c r="L916" s="39"/>
      <c r="M916" s="40"/>
      <c r="N916" s="160"/>
      <c r="P916" s="9"/>
    </row>
    <row r="917" spans="2:16" ht="15">
      <c r="B917" s="30"/>
      <c r="C917" s="30"/>
      <c r="D917" s="30"/>
      <c r="E917" s="30"/>
      <c r="F917" s="29"/>
      <c r="G917" s="28"/>
      <c r="H917" s="17"/>
      <c r="I917" s="17"/>
      <c r="J917" s="19"/>
      <c r="K917" s="38"/>
      <c r="L917" s="39"/>
      <c r="M917" s="40"/>
      <c r="N917" s="160"/>
      <c r="P917" s="9"/>
    </row>
    <row r="918" spans="2:16" ht="15">
      <c r="B918" s="30"/>
      <c r="C918" s="30"/>
      <c r="D918" s="30"/>
      <c r="E918" s="30"/>
      <c r="F918" s="29"/>
      <c r="G918" s="28"/>
      <c r="H918" s="17"/>
      <c r="I918" s="17"/>
      <c r="J918" s="19"/>
      <c r="K918" s="38"/>
      <c r="L918" s="39"/>
      <c r="M918" s="40"/>
      <c r="N918" s="160"/>
      <c r="P918" s="9"/>
    </row>
    <row r="919" spans="2:16" ht="15">
      <c r="B919" s="30"/>
      <c r="C919" s="30"/>
      <c r="D919" s="30"/>
      <c r="E919" s="30"/>
      <c r="F919" s="29"/>
      <c r="G919" s="28"/>
      <c r="H919" s="17"/>
      <c r="I919" s="17"/>
      <c r="J919" s="19"/>
      <c r="K919" s="38"/>
      <c r="L919" s="39"/>
      <c r="M919" s="40"/>
      <c r="N919" s="160"/>
      <c r="P919" s="9"/>
    </row>
    <row r="920" spans="2:16" ht="15">
      <c r="B920" s="30"/>
      <c r="C920" s="30"/>
      <c r="D920" s="30"/>
      <c r="E920" s="30"/>
      <c r="F920" s="29"/>
      <c r="G920" s="28"/>
      <c r="H920" s="17"/>
      <c r="I920" s="17"/>
      <c r="J920" s="19"/>
      <c r="K920" s="38"/>
      <c r="L920" s="39"/>
      <c r="M920" s="40"/>
      <c r="N920" s="160"/>
      <c r="P920" s="9"/>
    </row>
    <row r="921" spans="2:16" ht="15">
      <c r="B921" s="30"/>
      <c r="C921" s="30"/>
      <c r="D921" s="30"/>
      <c r="E921" s="30"/>
      <c r="F921" s="29"/>
      <c r="G921" s="28"/>
      <c r="H921" s="17"/>
      <c r="I921" s="17"/>
      <c r="J921" s="19"/>
      <c r="K921" s="38"/>
      <c r="L921" s="39"/>
      <c r="M921" s="40"/>
      <c r="N921" s="160"/>
      <c r="P921" s="9"/>
    </row>
    <row r="922" spans="2:16" ht="15">
      <c r="B922" s="30"/>
      <c r="C922" s="30"/>
      <c r="D922" s="30"/>
      <c r="E922" s="30"/>
      <c r="F922" s="29"/>
      <c r="G922" s="28"/>
      <c r="H922" s="17"/>
      <c r="I922" s="17"/>
      <c r="J922" s="19"/>
      <c r="K922" s="38"/>
      <c r="L922" s="39"/>
      <c r="M922" s="40"/>
      <c r="N922" s="160"/>
      <c r="P922" s="9"/>
    </row>
    <row r="923" spans="2:16" ht="15">
      <c r="B923" s="30"/>
      <c r="C923" s="30"/>
      <c r="D923" s="30"/>
      <c r="E923" s="30"/>
      <c r="F923" s="29"/>
      <c r="G923" s="28"/>
      <c r="H923" s="17"/>
      <c r="I923" s="17"/>
      <c r="J923" s="19"/>
      <c r="K923" s="38"/>
      <c r="L923" s="39"/>
      <c r="M923" s="40"/>
      <c r="N923" s="160"/>
      <c r="P923" s="9"/>
    </row>
    <row r="924" spans="2:16" ht="15">
      <c r="B924" s="30"/>
      <c r="C924" s="30"/>
      <c r="D924" s="30"/>
      <c r="E924" s="30"/>
      <c r="F924" s="29"/>
      <c r="G924" s="28"/>
      <c r="H924" s="17"/>
      <c r="I924" s="17"/>
      <c r="J924" s="19"/>
      <c r="K924" s="38"/>
      <c r="L924" s="39"/>
      <c r="M924" s="40"/>
      <c r="N924" s="160"/>
      <c r="P924" s="9"/>
    </row>
    <row r="925" spans="2:16" ht="15">
      <c r="B925" s="30"/>
      <c r="C925" s="30"/>
      <c r="D925" s="30"/>
      <c r="E925" s="30"/>
      <c r="F925" s="29"/>
      <c r="G925" s="28"/>
      <c r="H925" s="17"/>
      <c r="I925" s="17"/>
      <c r="J925" s="19"/>
      <c r="K925" s="38"/>
      <c r="L925" s="39"/>
      <c r="M925" s="40"/>
      <c r="N925" s="160"/>
      <c r="P925" s="9"/>
    </row>
    <row r="926" spans="2:16" ht="15">
      <c r="B926" s="30"/>
      <c r="C926" s="30"/>
      <c r="D926" s="30"/>
      <c r="E926" s="30"/>
      <c r="F926" s="29"/>
      <c r="G926" s="28"/>
      <c r="H926" s="17"/>
      <c r="I926" s="17"/>
      <c r="J926" s="19"/>
      <c r="K926" s="38"/>
      <c r="L926" s="39"/>
      <c r="M926" s="40"/>
      <c r="N926" s="160"/>
      <c r="P926" s="9"/>
    </row>
    <row r="927" spans="2:16" ht="15">
      <c r="B927" s="30"/>
      <c r="C927" s="30"/>
      <c r="D927" s="30"/>
      <c r="E927" s="30"/>
      <c r="F927" s="29"/>
      <c r="G927" s="28"/>
      <c r="H927" s="17"/>
      <c r="I927" s="17"/>
      <c r="J927" s="19"/>
      <c r="K927" s="38"/>
      <c r="L927" s="39"/>
      <c r="M927" s="40"/>
      <c r="N927" s="160"/>
      <c r="P927" s="9"/>
    </row>
    <row r="928" spans="2:16" ht="15">
      <c r="B928" s="30"/>
      <c r="C928" s="30"/>
      <c r="D928" s="30"/>
      <c r="E928" s="30"/>
      <c r="F928" s="29"/>
      <c r="G928" s="28"/>
      <c r="H928" s="17"/>
      <c r="I928" s="17"/>
      <c r="J928" s="19"/>
      <c r="K928" s="38"/>
      <c r="L928" s="39"/>
      <c r="M928" s="40"/>
      <c r="N928" s="160"/>
      <c r="P928" s="9"/>
    </row>
    <row r="929" spans="2:16" ht="15">
      <c r="B929" s="30"/>
      <c r="C929" s="30"/>
      <c r="D929" s="30"/>
      <c r="E929" s="30"/>
      <c r="F929" s="29"/>
      <c r="G929" s="28"/>
      <c r="H929" s="17"/>
      <c r="I929" s="17"/>
      <c r="J929" s="19"/>
      <c r="K929" s="38"/>
      <c r="L929" s="39"/>
      <c r="M929" s="40"/>
      <c r="N929" s="160"/>
      <c r="P929" s="9"/>
    </row>
    <row r="930" spans="2:16" ht="15">
      <c r="B930" s="30"/>
      <c r="C930" s="30"/>
      <c r="D930" s="30"/>
      <c r="E930" s="30"/>
      <c r="F930" s="29"/>
      <c r="G930" s="28"/>
      <c r="H930" s="17"/>
      <c r="I930" s="17"/>
      <c r="J930" s="19"/>
      <c r="K930" s="38"/>
      <c r="L930" s="39"/>
      <c r="M930" s="40"/>
      <c r="N930" s="160"/>
      <c r="P930" s="9"/>
    </row>
    <row r="931" spans="2:16" ht="15">
      <c r="B931" s="30"/>
      <c r="C931" s="30"/>
      <c r="D931" s="30"/>
      <c r="E931" s="30"/>
      <c r="F931" s="29"/>
      <c r="G931" s="28"/>
      <c r="H931" s="17"/>
      <c r="I931" s="17"/>
      <c r="J931" s="19"/>
      <c r="K931" s="38"/>
      <c r="L931" s="39"/>
      <c r="M931" s="40"/>
      <c r="N931" s="160"/>
      <c r="P931" s="9"/>
    </row>
    <row r="932" spans="2:16" ht="15">
      <c r="B932" s="30"/>
      <c r="C932" s="30"/>
      <c r="D932" s="30"/>
      <c r="E932" s="30"/>
      <c r="F932" s="29"/>
      <c r="G932" s="28"/>
      <c r="H932" s="17"/>
      <c r="I932" s="17"/>
      <c r="J932" s="19"/>
      <c r="K932" s="38"/>
      <c r="L932" s="39"/>
      <c r="M932" s="40"/>
      <c r="N932" s="160"/>
      <c r="P932" s="9"/>
    </row>
    <row r="933" spans="2:16" ht="15">
      <c r="B933" s="30"/>
      <c r="C933" s="30"/>
      <c r="D933" s="30"/>
      <c r="E933" s="30"/>
      <c r="F933" s="29"/>
      <c r="G933" s="28"/>
      <c r="H933" s="17"/>
      <c r="I933" s="17"/>
      <c r="J933" s="19"/>
      <c r="K933" s="38"/>
      <c r="L933" s="39"/>
      <c r="M933" s="40"/>
      <c r="N933" s="160"/>
      <c r="P933" s="9"/>
    </row>
    <row r="934" spans="2:16" ht="15">
      <c r="B934" s="30"/>
      <c r="C934" s="30"/>
      <c r="D934" s="30"/>
      <c r="E934" s="30"/>
      <c r="F934" s="29"/>
      <c r="G934" s="28"/>
      <c r="H934" s="17"/>
      <c r="I934" s="17"/>
      <c r="J934" s="19"/>
      <c r="K934" s="38"/>
      <c r="L934" s="39"/>
      <c r="M934" s="40"/>
      <c r="N934" s="160"/>
      <c r="P934" s="9"/>
    </row>
    <row r="935" spans="2:16" ht="15">
      <c r="B935" s="30"/>
      <c r="C935" s="30"/>
      <c r="D935" s="30"/>
      <c r="E935" s="30"/>
      <c r="F935" s="29"/>
      <c r="G935" s="28"/>
      <c r="H935" s="17"/>
      <c r="I935" s="17"/>
      <c r="J935" s="19"/>
      <c r="K935" s="38"/>
      <c r="L935" s="39"/>
      <c r="M935" s="40"/>
      <c r="N935" s="160"/>
      <c r="P935" s="9"/>
    </row>
    <row r="936" spans="2:16" ht="15">
      <c r="B936" s="30"/>
      <c r="C936" s="30"/>
      <c r="D936" s="30"/>
      <c r="E936" s="30"/>
      <c r="F936" s="29"/>
      <c r="G936" s="28"/>
      <c r="H936" s="17"/>
      <c r="I936" s="17"/>
      <c r="J936" s="19"/>
      <c r="K936" s="38"/>
      <c r="L936" s="39"/>
      <c r="M936" s="40"/>
      <c r="N936" s="160"/>
      <c r="P936" s="9"/>
    </row>
    <row r="937" spans="2:16" ht="15">
      <c r="B937" s="30"/>
      <c r="C937" s="30"/>
      <c r="D937" s="30"/>
      <c r="E937" s="30"/>
      <c r="F937" s="29"/>
      <c r="G937" s="28"/>
      <c r="H937" s="17"/>
      <c r="I937" s="17"/>
      <c r="J937" s="19"/>
      <c r="K937" s="38"/>
      <c r="L937" s="39"/>
      <c r="M937" s="40"/>
      <c r="N937" s="160"/>
      <c r="P937" s="9"/>
    </row>
    <row r="938" spans="2:16" ht="15">
      <c r="B938" s="30"/>
      <c r="C938" s="30"/>
      <c r="D938" s="30"/>
      <c r="E938" s="30"/>
      <c r="F938" s="29"/>
      <c r="G938" s="28"/>
      <c r="H938" s="17"/>
      <c r="I938" s="17"/>
      <c r="J938" s="19"/>
      <c r="K938" s="38"/>
      <c r="L938" s="39"/>
      <c r="M938" s="40"/>
      <c r="N938" s="160"/>
      <c r="P938" s="9"/>
    </row>
    <row r="939" spans="2:16" ht="15">
      <c r="B939" s="30"/>
      <c r="C939" s="30"/>
      <c r="D939" s="30"/>
      <c r="E939" s="30"/>
      <c r="F939" s="29"/>
      <c r="G939" s="28"/>
      <c r="H939" s="17"/>
      <c r="I939" s="17"/>
      <c r="J939" s="19"/>
      <c r="K939" s="38"/>
      <c r="L939" s="39"/>
      <c r="M939" s="40"/>
      <c r="N939" s="160"/>
      <c r="P939" s="9"/>
    </row>
    <row r="940" spans="2:16" ht="15">
      <c r="B940" s="30"/>
      <c r="C940" s="30"/>
      <c r="D940" s="30"/>
      <c r="E940" s="30"/>
      <c r="F940" s="29"/>
      <c r="G940" s="28"/>
      <c r="H940" s="17"/>
      <c r="I940" s="17"/>
      <c r="J940" s="19"/>
      <c r="K940" s="38"/>
      <c r="L940" s="39"/>
      <c r="M940" s="40"/>
      <c r="N940" s="160"/>
      <c r="P940" s="9"/>
    </row>
    <row r="941" spans="2:16" ht="15">
      <c r="B941" s="30"/>
      <c r="C941" s="30"/>
      <c r="D941" s="30"/>
      <c r="E941" s="30"/>
      <c r="F941" s="29"/>
      <c r="G941" s="28"/>
      <c r="H941" s="17"/>
      <c r="I941" s="17"/>
      <c r="J941" s="19"/>
      <c r="K941" s="38"/>
      <c r="L941" s="39"/>
      <c r="M941" s="40"/>
      <c r="N941" s="160"/>
      <c r="P941" s="9"/>
    </row>
    <row r="942" spans="2:16" ht="15">
      <c r="B942" s="30"/>
      <c r="C942" s="30"/>
      <c r="D942" s="30"/>
      <c r="E942" s="30"/>
      <c r="F942" s="29"/>
      <c r="G942" s="28"/>
      <c r="H942" s="17"/>
      <c r="I942" s="17"/>
      <c r="J942" s="19"/>
      <c r="K942" s="38"/>
      <c r="L942" s="39"/>
      <c r="M942" s="40"/>
      <c r="N942" s="160"/>
      <c r="P942" s="9"/>
    </row>
    <row r="943" spans="2:16" ht="15">
      <c r="B943" s="30"/>
      <c r="C943" s="30"/>
      <c r="D943" s="30"/>
      <c r="E943" s="30"/>
      <c r="F943" s="29"/>
      <c r="G943" s="28"/>
      <c r="H943" s="17"/>
      <c r="I943" s="17"/>
      <c r="J943" s="19"/>
      <c r="K943" s="38"/>
      <c r="L943" s="39"/>
      <c r="M943" s="40"/>
      <c r="N943" s="160"/>
      <c r="P943" s="9"/>
    </row>
    <row r="944" spans="2:16" ht="15">
      <c r="B944" s="30"/>
      <c r="C944" s="30"/>
      <c r="D944" s="30"/>
      <c r="E944" s="30"/>
      <c r="F944" s="29"/>
      <c r="G944" s="28"/>
      <c r="H944" s="17"/>
      <c r="I944" s="17"/>
      <c r="J944" s="19"/>
      <c r="K944" s="38"/>
      <c r="L944" s="39"/>
      <c r="M944" s="40"/>
      <c r="N944" s="160"/>
      <c r="P944" s="9"/>
    </row>
    <row r="945" spans="2:16" ht="15">
      <c r="B945" s="30"/>
      <c r="C945" s="30"/>
      <c r="D945" s="30"/>
      <c r="E945" s="30"/>
      <c r="F945" s="29"/>
      <c r="G945" s="28"/>
      <c r="H945" s="17"/>
      <c r="I945" s="17"/>
      <c r="J945" s="19"/>
      <c r="K945" s="38"/>
      <c r="L945" s="39"/>
      <c r="M945" s="40"/>
      <c r="N945" s="160"/>
      <c r="P945" s="9"/>
    </row>
    <row r="946" spans="2:16" ht="15">
      <c r="B946" s="30"/>
      <c r="C946" s="30"/>
      <c r="D946" s="30"/>
      <c r="E946" s="30"/>
      <c r="F946" s="29"/>
      <c r="G946" s="28"/>
      <c r="H946" s="17"/>
      <c r="I946" s="17"/>
      <c r="J946" s="19"/>
      <c r="K946" s="38"/>
      <c r="L946" s="39"/>
      <c r="M946" s="40"/>
      <c r="N946" s="160"/>
      <c r="P946" s="9"/>
    </row>
    <row r="947" spans="2:16" ht="15">
      <c r="B947" s="30"/>
      <c r="C947" s="30"/>
      <c r="D947" s="30"/>
      <c r="E947" s="30"/>
      <c r="F947" s="29"/>
      <c r="G947" s="28"/>
      <c r="H947" s="17"/>
      <c r="I947" s="17"/>
      <c r="J947" s="19"/>
      <c r="K947" s="38"/>
      <c r="L947" s="39"/>
      <c r="M947" s="40"/>
      <c r="N947" s="160"/>
      <c r="P947" s="9"/>
    </row>
    <row r="948" spans="2:16" ht="15">
      <c r="B948" s="30"/>
      <c r="C948" s="30"/>
      <c r="D948" s="30"/>
      <c r="E948" s="30"/>
      <c r="F948" s="29"/>
      <c r="G948" s="28"/>
      <c r="H948" s="17"/>
      <c r="I948" s="17"/>
      <c r="J948" s="19"/>
      <c r="K948" s="38"/>
      <c r="L948" s="39"/>
      <c r="M948" s="40"/>
      <c r="N948" s="160"/>
      <c r="P948" s="9"/>
    </row>
    <row r="949" spans="2:16" ht="15">
      <c r="B949" s="30"/>
      <c r="C949" s="30"/>
      <c r="D949" s="30"/>
      <c r="E949" s="30"/>
      <c r="F949" s="29"/>
      <c r="G949" s="28"/>
      <c r="H949" s="17"/>
      <c r="I949" s="17"/>
      <c r="J949" s="19"/>
      <c r="K949" s="38"/>
      <c r="L949" s="39"/>
      <c r="M949" s="40"/>
      <c r="N949" s="160"/>
      <c r="P949" s="9"/>
    </row>
    <row r="950" spans="2:16" ht="15">
      <c r="B950" s="30"/>
      <c r="C950" s="30"/>
      <c r="D950" s="30"/>
      <c r="E950" s="30"/>
      <c r="F950" s="29"/>
      <c r="G950" s="28"/>
      <c r="H950" s="17"/>
      <c r="I950" s="17"/>
      <c r="J950" s="19"/>
      <c r="K950" s="38"/>
      <c r="L950" s="39"/>
      <c r="M950" s="40"/>
      <c r="N950" s="160"/>
      <c r="P950" s="9"/>
    </row>
    <row r="951" spans="2:16" ht="15">
      <c r="B951" s="30"/>
      <c r="C951" s="30"/>
      <c r="D951" s="30"/>
      <c r="E951" s="30"/>
      <c r="F951" s="29"/>
      <c r="G951" s="28"/>
      <c r="H951" s="17"/>
      <c r="I951" s="17"/>
      <c r="J951" s="19"/>
      <c r="K951" s="38"/>
      <c r="L951" s="39"/>
      <c r="M951" s="40"/>
      <c r="N951" s="160"/>
      <c r="P951" s="9"/>
    </row>
    <row r="952" spans="2:16" ht="15">
      <c r="B952" s="30"/>
      <c r="C952" s="30"/>
      <c r="D952" s="30"/>
      <c r="E952" s="30"/>
      <c r="F952" s="29"/>
      <c r="G952" s="28"/>
      <c r="H952" s="17"/>
      <c r="I952" s="17"/>
      <c r="J952" s="19"/>
      <c r="K952" s="38"/>
      <c r="L952" s="39"/>
      <c r="M952" s="40"/>
      <c r="N952" s="160"/>
      <c r="P952" s="9"/>
    </row>
    <row r="953" spans="2:16" ht="15">
      <c r="B953" s="30"/>
      <c r="C953" s="30"/>
      <c r="D953" s="30"/>
      <c r="E953" s="30"/>
      <c r="F953" s="29"/>
      <c r="G953" s="28"/>
      <c r="H953" s="17"/>
      <c r="I953" s="17"/>
      <c r="J953" s="19"/>
      <c r="K953" s="38"/>
      <c r="L953" s="39"/>
      <c r="M953" s="40"/>
      <c r="N953" s="160"/>
      <c r="P953" s="9"/>
    </row>
    <row r="954" spans="2:16" ht="15">
      <c r="B954" s="30"/>
      <c r="C954" s="30"/>
      <c r="D954" s="30"/>
      <c r="E954" s="30"/>
      <c r="F954" s="29"/>
      <c r="G954" s="28"/>
      <c r="H954" s="17"/>
      <c r="I954" s="17"/>
      <c r="J954" s="19"/>
      <c r="K954" s="38"/>
      <c r="L954" s="39"/>
      <c r="M954" s="40"/>
      <c r="N954" s="160"/>
      <c r="P954" s="9"/>
    </row>
    <row r="955" spans="2:14" ht="15">
      <c r="B955" s="30"/>
      <c r="C955" s="30"/>
      <c r="D955" s="30"/>
      <c r="E955" s="30"/>
      <c r="F955" s="29"/>
      <c r="G955" s="28"/>
      <c r="H955" s="17"/>
      <c r="I955" s="17"/>
      <c r="J955" s="19"/>
      <c r="K955" s="38"/>
      <c r="L955" s="39"/>
      <c r="M955" s="40"/>
      <c r="N955" s="160"/>
    </row>
    <row r="956" spans="2:14" ht="15">
      <c r="B956" s="30"/>
      <c r="C956" s="30"/>
      <c r="D956" s="30"/>
      <c r="E956" s="30"/>
      <c r="F956" s="29"/>
      <c r="G956" s="28"/>
      <c r="H956" s="17"/>
      <c r="I956" s="17"/>
      <c r="J956" s="19"/>
      <c r="K956" s="38"/>
      <c r="L956" s="39"/>
      <c r="M956" s="40"/>
      <c r="N956" s="160"/>
    </row>
    <row r="957" spans="2:14" ht="15">
      <c r="B957" s="30"/>
      <c r="C957" s="30"/>
      <c r="D957" s="30"/>
      <c r="E957" s="30"/>
      <c r="F957" s="29"/>
      <c r="G957" s="28"/>
      <c r="H957" s="17"/>
      <c r="I957" s="17"/>
      <c r="J957" s="19"/>
      <c r="K957" s="38"/>
      <c r="L957" s="39"/>
      <c r="M957" s="40"/>
      <c r="N957" s="160"/>
    </row>
    <row r="958" spans="2:14" ht="15">
      <c r="B958" s="30"/>
      <c r="C958" s="30"/>
      <c r="D958" s="30"/>
      <c r="E958" s="30"/>
      <c r="F958" s="29"/>
      <c r="G958" s="28"/>
      <c r="H958" s="17"/>
      <c r="I958" s="17"/>
      <c r="J958" s="19"/>
      <c r="K958" s="38"/>
      <c r="L958" s="39"/>
      <c r="M958" s="40"/>
      <c r="N958" s="160"/>
    </row>
    <row r="959" spans="2:14" ht="15">
      <c r="B959" s="30"/>
      <c r="C959" s="30"/>
      <c r="D959" s="30"/>
      <c r="E959" s="30"/>
      <c r="F959" s="29"/>
      <c r="G959" s="28"/>
      <c r="H959" s="17"/>
      <c r="I959" s="17"/>
      <c r="J959" s="19"/>
      <c r="K959" s="38"/>
      <c r="L959" s="39"/>
      <c r="M959" s="40"/>
      <c r="N959" s="160"/>
    </row>
    <row r="960" spans="2:14" ht="15">
      <c r="B960" s="30"/>
      <c r="C960" s="30"/>
      <c r="D960" s="30"/>
      <c r="E960" s="30"/>
      <c r="F960" s="29"/>
      <c r="G960" s="28"/>
      <c r="H960" s="17"/>
      <c r="I960" s="17"/>
      <c r="J960" s="19"/>
      <c r="K960" s="38"/>
      <c r="L960" s="39"/>
      <c r="M960" s="40"/>
      <c r="N960" s="160"/>
    </row>
    <row r="961" spans="2:14" ht="15">
      <c r="B961" s="30"/>
      <c r="C961" s="30"/>
      <c r="D961" s="30"/>
      <c r="E961" s="30"/>
      <c r="F961" s="29"/>
      <c r="G961" s="28"/>
      <c r="H961" s="17"/>
      <c r="I961" s="17"/>
      <c r="J961" s="19"/>
      <c r="K961" s="38"/>
      <c r="L961" s="39"/>
      <c r="M961" s="40"/>
      <c r="N961" s="160"/>
    </row>
    <row r="962" spans="2:14" ht="15">
      <c r="B962" s="30"/>
      <c r="C962" s="30"/>
      <c r="D962" s="30"/>
      <c r="E962" s="30"/>
      <c r="F962" s="29"/>
      <c r="G962" s="28"/>
      <c r="H962" s="17"/>
      <c r="I962" s="17"/>
      <c r="J962" s="19"/>
      <c r="K962" s="38"/>
      <c r="L962" s="39"/>
      <c r="M962" s="40"/>
      <c r="N962" s="160"/>
    </row>
    <row r="963" spans="2:14" ht="15">
      <c r="B963" s="30"/>
      <c r="C963" s="30"/>
      <c r="D963" s="30"/>
      <c r="E963" s="30"/>
      <c r="F963" s="29"/>
      <c r="G963" s="28"/>
      <c r="H963" s="17"/>
      <c r="I963" s="17"/>
      <c r="J963" s="19"/>
      <c r="K963" s="38"/>
      <c r="L963" s="39"/>
      <c r="M963" s="40"/>
      <c r="N963" s="160"/>
    </row>
    <row r="964" spans="2:14" ht="15">
      <c r="B964" s="30"/>
      <c r="C964" s="30"/>
      <c r="D964" s="30"/>
      <c r="E964" s="30"/>
      <c r="F964" s="29"/>
      <c r="G964" s="28"/>
      <c r="H964" s="17"/>
      <c r="I964" s="17"/>
      <c r="J964" s="19"/>
      <c r="K964" s="38"/>
      <c r="L964" s="39"/>
      <c r="M964" s="40"/>
      <c r="N964" s="160"/>
    </row>
    <row r="965" spans="2:14" ht="15">
      <c r="B965" s="30"/>
      <c r="C965" s="30"/>
      <c r="D965" s="30"/>
      <c r="E965" s="30"/>
      <c r="F965" s="29"/>
      <c r="G965" s="28"/>
      <c r="H965" s="17"/>
      <c r="I965" s="17"/>
      <c r="J965" s="19"/>
      <c r="K965" s="38"/>
      <c r="L965" s="39"/>
      <c r="M965" s="40"/>
      <c r="N965" s="160"/>
    </row>
    <row r="966" spans="2:14" ht="15">
      <c r="B966" s="30"/>
      <c r="C966" s="30"/>
      <c r="D966" s="30"/>
      <c r="E966" s="30"/>
      <c r="F966" s="29"/>
      <c r="G966" s="28"/>
      <c r="H966" s="17"/>
      <c r="I966" s="17"/>
      <c r="J966" s="19"/>
      <c r="K966" s="38"/>
      <c r="L966" s="39"/>
      <c r="M966" s="40"/>
      <c r="N966" s="160"/>
    </row>
    <row r="967" spans="2:14" ht="15">
      <c r="B967" s="30"/>
      <c r="C967" s="30"/>
      <c r="D967" s="30"/>
      <c r="E967" s="30"/>
      <c r="F967" s="29"/>
      <c r="G967" s="28"/>
      <c r="H967" s="17"/>
      <c r="I967" s="17"/>
      <c r="J967" s="19"/>
      <c r="K967" s="38"/>
      <c r="L967" s="39"/>
      <c r="M967" s="40"/>
      <c r="N967" s="160"/>
    </row>
    <row r="968" spans="2:14" ht="15">
      <c r="B968" s="30"/>
      <c r="C968" s="30"/>
      <c r="D968" s="30"/>
      <c r="E968" s="30"/>
      <c r="F968" s="29"/>
      <c r="G968" s="28"/>
      <c r="H968" s="17"/>
      <c r="I968" s="17"/>
      <c r="J968" s="19"/>
      <c r="K968" s="38"/>
      <c r="L968" s="39"/>
      <c r="M968" s="40"/>
      <c r="N968" s="160"/>
    </row>
    <row r="969" spans="2:14" ht="15">
      <c r="B969" s="30"/>
      <c r="C969" s="30"/>
      <c r="D969" s="30"/>
      <c r="E969" s="30"/>
      <c r="F969" s="29"/>
      <c r="G969" s="28"/>
      <c r="H969" s="17"/>
      <c r="I969" s="17"/>
      <c r="J969" s="19"/>
      <c r="K969" s="38"/>
      <c r="L969" s="39"/>
      <c r="M969" s="40"/>
      <c r="N969" s="160"/>
    </row>
    <row r="970" spans="2:14" ht="15">
      <c r="B970" s="30"/>
      <c r="C970" s="30"/>
      <c r="D970" s="30"/>
      <c r="E970" s="30"/>
      <c r="F970" s="29"/>
      <c r="G970" s="28"/>
      <c r="H970" s="17"/>
      <c r="I970" s="17"/>
      <c r="J970" s="19"/>
      <c r="K970" s="38"/>
      <c r="L970" s="39"/>
      <c r="M970" s="40"/>
      <c r="N970" s="160"/>
    </row>
    <row r="971" spans="2:14" ht="15">
      <c r="B971" s="30"/>
      <c r="C971" s="30"/>
      <c r="D971" s="30"/>
      <c r="E971" s="30"/>
      <c r="F971" s="29"/>
      <c r="G971" s="28"/>
      <c r="H971" s="17"/>
      <c r="I971" s="17"/>
      <c r="J971" s="19"/>
      <c r="K971" s="38"/>
      <c r="L971" s="39"/>
      <c r="M971" s="40"/>
      <c r="N971" s="160"/>
    </row>
    <row r="972" spans="2:14" ht="15">
      <c r="B972" s="30"/>
      <c r="C972" s="30"/>
      <c r="D972" s="30"/>
      <c r="E972" s="30"/>
      <c r="F972" s="29"/>
      <c r="G972" s="28"/>
      <c r="H972" s="17"/>
      <c r="I972" s="17"/>
      <c r="J972" s="19"/>
      <c r="K972" s="38"/>
      <c r="L972" s="39"/>
      <c r="M972" s="40"/>
      <c r="N972" s="160"/>
    </row>
    <row r="973" spans="2:14" ht="15">
      <c r="B973" s="30"/>
      <c r="C973" s="30"/>
      <c r="D973" s="30"/>
      <c r="E973" s="30"/>
      <c r="F973" s="29"/>
      <c r="G973" s="28"/>
      <c r="H973" s="17"/>
      <c r="I973" s="17"/>
      <c r="J973" s="19"/>
      <c r="K973" s="38"/>
      <c r="L973" s="39"/>
      <c r="M973" s="40"/>
      <c r="N973" s="160"/>
    </row>
    <row r="974" spans="2:14" ht="15">
      <c r="B974" s="30"/>
      <c r="C974" s="30"/>
      <c r="D974" s="30"/>
      <c r="E974" s="30"/>
      <c r="F974" s="29"/>
      <c r="G974" s="28"/>
      <c r="H974" s="17"/>
      <c r="I974" s="17"/>
      <c r="J974" s="19"/>
      <c r="K974" s="38"/>
      <c r="L974" s="39"/>
      <c r="M974" s="40"/>
      <c r="N974" s="160"/>
    </row>
    <row r="975" spans="2:14" ht="15">
      <c r="B975" s="30"/>
      <c r="C975" s="30"/>
      <c r="D975" s="30"/>
      <c r="E975" s="30"/>
      <c r="F975" s="29"/>
      <c r="G975" s="28"/>
      <c r="H975" s="17"/>
      <c r="I975" s="17"/>
      <c r="J975" s="19"/>
      <c r="K975" s="38"/>
      <c r="L975" s="39"/>
      <c r="M975" s="40"/>
      <c r="N975" s="160"/>
    </row>
    <row r="976" spans="2:14" ht="15">
      <c r="B976" s="30"/>
      <c r="C976" s="30"/>
      <c r="D976" s="30"/>
      <c r="E976" s="30"/>
      <c r="F976" s="29"/>
      <c r="G976" s="28"/>
      <c r="H976" s="17"/>
      <c r="I976" s="17"/>
      <c r="J976" s="19"/>
      <c r="K976" s="38"/>
      <c r="L976" s="39"/>
      <c r="M976" s="40"/>
      <c r="N976" s="160"/>
    </row>
    <row r="977" spans="2:14" ht="15">
      <c r="B977" s="30"/>
      <c r="C977" s="30"/>
      <c r="D977" s="30"/>
      <c r="E977" s="30"/>
      <c r="F977" s="29"/>
      <c r="G977" s="28"/>
      <c r="H977" s="17"/>
      <c r="I977" s="17"/>
      <c r="J977" s="19"/>
      <c r="K977" s="38"/>
      <c r="L977" s="39"/>
      <c r="M977" s="40"/>
      <c r="N977" s="160"/>
    </row>
    <row r="978" spans="2:14" ht="15">
      <c r="B978" s="30"/>
      <c r="C978" s="30"/>
      <c r="D978" s="30"/>
      <c r="E978" s="30"/>
      <c r="F978" s="29"/>
      <c r="G978" s="28"/>
      <c r="H978" s="17"/>
      <c r="I978" s="17"/>
      <c r="J978" s="19"/>
      <c r="K978" s="38"/>
      <c r="L978" s="39"/>
      <c r="M978" s="40"/>
      <c r="N978" s="160"/>
    </row>
    <row r="979" spans="2:14" ht="15">
      <c r="B979" s="30"/>
      <c r="C979" s="30"/>
      <c r="D979" s="30"/>
      <c r="E979" s="30"/>
      <c r="F979" s="29"/>
      <c r="G979" s="28"/>
      <c r="H979" s="17"/>
      <c r="I979" s="17"/>
      <c r="J979" s="19"/>
      <c r="K979" s="38"/>
      <c r="L979" s="39"/>
      <c r="M979" s="40"/>
      <c r="N979" s="160"/>
    </row>
    <row r="980" spans="2:14" ht="15">
      <c r="B980" s="30"/>
      <c r="C980" s="30"/>
      <c r="D980" s="30"/>
      <c r="E980" s="30"/>
      <c r="F980" s="29"/>
      <c r="G980" s="28"/>
      <c r="H980" s="17"/>
      <c r="I980" s="17"/>
      <c r="J980" s="19"/>
      <c r="K980" s="38"/>
      <c r="L980" s="39"/>
      <c r="M980" s="40"/>
      <c r="N980" s="160"/>
    </row>
    <row r="981" spans="2:14" ht="15">
      <c r="B981" s="30"/>
      <c r="C981" s="30"/>
      <c r="D981" s="30"/>
      <c r="E981" s="30"/>
      <c r="F981" s="29"/>
      <c r="G981" s="28"/>
      <c r="H981" s="17"/>
      <c r="I981" s="17"/>
      <c r="J981" s="19"/>
      <c r="K981" s="38"/>
      <c r="L981" s="39"/>
      <c r="M981" s="40"/>
      <c r="N981" s="160"/>
    </row>
    <row r="982" spans="2:14" ht="15">
      <c r="B982" s="30"/>
      <c r="C982" s="30"/>
      <c r="D982" s="30"/>
      <c r="E982" s="30"/>
      <c r="F982" s="29"/>
      <c r="G982" s="28"/>
      <c r="H982" s="17"/>
      <c r="I982" s="17"/>
      <c r="J982" s="19"/>
      <c r="K982" s="38"/>
      <c r="L982" s="39"/>
      <c r="M982" s="40"/>
      <c r="N982" s="160"/>
    </row>
    <row r="983" spans="2:14" ht="15">
      <c r="B983" s="30"/>
      <c r="C983" s="30"/>
      <c r="D983" s="30"/>
      <c r="E983" s="30"/>
      <c r="F983" s="29"/>
      <c r="G983" s="28"/>
      <c r="H983" s="17"/>
      <c r="I983" s="17"/>
      <c r="J983" s="19"/>
      <c r="K983" s="38"/>
      <c r="L983" s="39"/>
      <c r="M983" s="40"/>
      <c r="N983" s="160"/>
    </row>
    <row r="984" spans="2:14" ht="15">
      <c r="B984" s="30"/>
      <c r="C984" s="30"/>
      <c r="D984" s="30"/>
      <c r="E984" s="30"/>
      <c r="F984" s="29"/>
      <c r="G984" s="28"/>
      <c r="H984" s="17"/>
      <c r="I984" s="17"/>
      <c r="J984" s="19"/>
      <c r="K984" s="38"/>
      <c r="L984" s="39"/>
      <c r="M984" s="40"/>
      <c r="N984" s="160"/>
    </row>
    <row r="985" spans="2:14" ht="15">
      <c r="B985" s="30"/>
      <c r="C985" s="30"/>
      <c r="D985" s="30"/>
      <c r="E985" s="30"/>
      <c r="F985" s="29"/>
      <c r="G985" s="28"/>
      <c r="H985" s="17"/>
      <c r="I985" s="17"/>
      <c r="J985" s="19"/>
      <c r="K985" s="38"/>
      <c r="L985" s="39"/>
      <c r="M985" s="40"/>
      <c r="N985" s="160"/>
    </row>
    <row r="986" spans="2:14" ht="15">
      <c r="B986" s="30"/>
      <c r="C986" s="30"/>
      <c r="D986" s="30"/>
      <c r="E986" s="30"/>
      <c r="F986" s="29"/>
      <c r="G986" s="28"/>
      <c r="H986" s="17"/>
      <c r="I986" s="17"/>
      <c r="J986" s="19"/>
      <c r="K986" s="38"/>
      <c r="L986" s="39"/>
      <c r="M986" s="40"/>
      <c r="N986" s="160"/>
    </row>
    <row r="987" spans="2:14" ht="15">
      <c r="B987" s="30"/>
      <c r="C987" s="30"/>
      <c r="D987" s="30"/>
      <c r="E987" s="30"/>
      <c r="F987" s="29"/>
      <c r="G987" s="28"/>
      <c r="H987" s="17"/>
      <c r="I987" s="17"/>
      <c r="J987" s="19"/>
      <c r="K987" s="38"/>
      <c r="L987" s="39"/>
      <c r="M987" s="40"/>
      <c r="N987" s="160"/>
    </row>
    <row r="988" spans="2:14" ht="15">
      <c r="B988" s="30"/>
      <c r="C988" s="30"/>
      <c r="D988" s="30"/>
      <c r="E988" s="30"/>
      <c r="F988" s="29"/>
      <c r="G988" s="28"/>
      <c r="H988" s="17"/>
      <c r="I988" s="17"/>
      <c r="J988" s="19"/>
      <c r="K988" s="38"/>
      <c r="L988" s="39"/>
      <c r="M988" s="40"/>
      <c r="N988" s="160"/>
    </row>
    <row r="989" spans="2:14" ht="15">
      <c r="B989" s="30"/>
      <c r="C989" s="30"/>
      <c r="D989" s="30"/>
      <c r="E989" s="30"/>
      <c r="F989" s="29"/>
      <c r="G989" s="28"/>
      <c r="H989" s="17"/>
      <c r="I989" s="17"/>
      <c r="J989" s="19"/>
      <c r="K989" s="38"/>
      <c r="L989" s="39"/>
      <c r="M989" s="40"/>
      <c r="N989" s="160"/>
    </row>
    <row r="990" spans="2:14" ht="15">
      <c r="B990" s="30"/>
      <c r="C990" s="30"/>
      <c r="D990" s="30"/>
      <c r="E990" s="30"/>
      <c r="F990" s="29"/>
      <c r="G990" s="28"/>
      <c r="H990" s="17"/>
      <c r="I990" s="17"/>
      <c r="J990" s="19"/>
      <c r="K990" s="38"/>
      <c r="L990" s="39"/>
      <c r="M990" s="40"/>
      <c r="N990" s="160"/>
    </row>
    <row r="991" spans="2:14" ht="15">
      <c r="B991" s="30"/>
      <c r="C991" s="30"/>
      <c r="D991" s="30"/>
      <c r="E991" s="30"/>
      <c r="F991" s="29"/>
      <c r="G991" s="28"/>
      <c r="H991" s="17"/>
      <c r="I991" s="17"/>
      <c r="J991" s="19"/>
      <c r="K991" s="38"/>
      <c r="L991" s="39"/>
      <c r="M991" s="40"/>
      <c r="N991" s="160"/>
    </row>
    <row r="992" spans="2:14" ht="15">
      <c r="B992" s="30"/>
      <c r="C992" s="30"/>
      <c r="D992" s="30"/>
      <c r="E992" s="30"/>
      <c r="F992" s="29"/>
      <c r="G992" s="28"/>
      <c r="H992" s="17"/>
      <c r="I992" s="17"/>
      <c r="J992" s="19"/>
      <c r="K992" s="38"/>
      <c r="L992" s="39"/>
      <c r="M992" s="40"/>
      <c r="N992" s="160"/>
    </row>
    <row r="993" spans="2:14" ht="15">
      <c r="B993" s="30"/>
      <c r="C993" s="30"/>
      <c r="D993" s="30"/>
      <c r="E993" s="30"/>
      <c r="F993" s="29"/>
      <c r="G993" s="28"/>
      <c r="H993" s="17"/>
      <c r="I993" s="17"/>
      <c r="J993" s="19"/>
      <c r="K993" s="38"/>
      <c r="L993" s="39"/>
      <c r="M993" s="40"/>
      <c r="N993" s="160"/>
    </row>
    <row r="994" spans="2:14" ht="15">
      <c r="B994" s="30"/>
      <c r="C994" s="30"/>
      <c r="D994" s="30"/>
      <c r="E994" s="30"/>
      <c r="F994" s="29"/>
      <c r="G994" s="28"/>
      <c r="H994" s="17"/>
      <c r="I994" s="17"/>
      <c r="J994" s="19"/>
      <c r="K994" s="38"/>
      <c r="L994" s="39"/>
      <c r="M994" s="40"/>
      <c r="N994" s="160"/>
    </row>
    <row r="995" spans="2:14" ht="15">
      <c r="B995" s="30"/>
      <c r="C995" s="30"/>
      <c r="D995" s="30"/>
      <c r="E995" s="30"/>
      <c r="F995" s="29"/>
      <c r="G995" s="28"/>
      <c r="H995" s="17"/>
      <c r="I995" s="17"/>
      <c r="J995" s="19"/>
      <c r="K995" s="38"/>
      <c r="L995" s="39"/>
      <c r="M995" s="40"/>
      <c r="N995" s="160"/>
    </row>
    <row r="996" spans="2:14" ht="15">
      <c r="B996" s="30"/>
      <c r="C996" s="30"/>
      <c r="D996" s="30"/>
      <c r="E996" s="30"/>
      <c r="F996" s="29"/>
      <c r="G996" s="28"/>
      <c r="H996" s="17"/>
      <c r="I996" s="17"/>
      <c r="J996" s="19"/>
      <c r="K996" s="38"/>
      <c r="L996" s="39"/>
      <c r="M996" s="40"/>
      <c r="N996" s="160"/>
    </row>
    <row r="997" spans="2:14" ht="15">
      <c r="B997" s="30"/>
      <c r="C997" s="30"/>
      <c r="D997" s="30"/>
      <c r="E997" s="30"/>
      <c r="F997" s="29"/>
      <c r="G997" s="28"/>
      <c r="H997" s="17"/>
      <c r="I997" s="17"/>
      <c r="J997" s="19"/>
      <c r="K997" s="38"/>
      <c r="L997" s="39"/>
      <c r="M997" s="40"/>
      <c r="N997" s="160"/>
    </row>
    <row r="998" spans="2:14" ht="15">
      <c r="B998" s="30"/>
      <c r="C998" s="30"/>
      <c r="D998" s="30"/>
      <c r="E998" s="30"/>
      <c r="F998" s="29"/>
      <c r="G998" s="28"/>
      <c r="H998" s="17"/>
      <c r="I998" s="17"/>
      <c r="J998" s="19"/>
      <c r="K998" s="38"/>
      <c r="L998" s="39"/>
      <c r="M998" s="40"/>
      <c r="N998" s="160"/>
    </row>
    <row r="999" spans="2:14" ht="15">
      <c r="B999" s="30"/>
      <c r="C999" s="30"/>
      <c r="D999" s="30"/>
      <c r="E999" s="30"/>
      <c r="F999" s="29"/>
      <c r="G999" s="28"/>
      <c r="H999" s="17"/>
      <c r="I999" s="17"/>
      <c r="J999" s="19"/>
      <c r="K999" s="38"/>
      <c r="L999" s="39"/>
      <c r="M999" s="40"/>
      <c r="N999" s="160"/>
    </row>
    <row r="1000" spans="2:14" ht="15">
      <c r="B1000" s="30"/>
      <c r="C1000" s="30"/>
      <c r="D1000" s="30"/>
      <c r="E1000" s="30"/>
      <c r="F1000" s="29"/>
      <c r="G1000" s="28"/>
      <c r="H1000" s="17"/>
      <c r="I1000" s="17"/>
      <c r="J1000" s="19"/>
      <c r="K1000" s="38"/>
      <c r="L1000" s="39"/>
      <c r="M1000" s="40"/>
      <c r="N1000" s="160"/>
    </row>
    <row r="1001" spans="2:14" ht="15">
      <c r="B1001" s="30"/>
      <c r="C1001" s="30"/>
      <c r="D1001" s="30"/>
      <c r="E1001" s="30"/>
      <c r="F1001" s="29"/>
      <c r="G1001" s="28"/>
      <c r="H1001" s="17"/>
      <c r="I1001" s="17"/>
      <c r="J1001" s="19"/>
      <c r="K1001" s="38"/>
      <c r="L1001" s="39"/>
      <c r="M1001" s="40"/>
      <c r="N1001" s="160"/>
    </row>
    <row r="1002" spans="2:14" ht="15">
      <c r="B1002" s="30"/>
      <c r="C1002" s="30"/>
      <c r="D1002" s="30"/>
      <c r="E1002" s="30"/>
      <c r="F1002" s="29"/>
      <c r="G1002" s="28"/>
      <c r="H1002" s="17"/>
      <c r="I1002" s="17"/>
      <c r="J1002" s="19"/>
      <c r="K1002" s="38"/>
      <c r="L1002" s="39"/>
      <c r="M1002" s="40"/>
      <c r="N1002" s="160"/>
    </row>
    <row r="1003" spans="2:14" ht="15">
      <c r="B1003" s="30"/>
      <c r="C1003" s="30"/>
      <c r="D1003" s="30"/>
      <c r="E1003" s="30"/>
      <c r="F1003" s="29"/>
      <c r="G1003" s="28"/>
      <c r="H1003" s="17"/>
      <c r="I1003" s="17"/>
      <c r="J1003" s="19"/>
      <c r="K1003" s="38"/>
      <c r="L1003" s="39"/>
      <c r="M1003" s="40"/>
      <c r="N1003" s="160"/>
    </row>
    <row r="1004" spans="2:14" ht="15">
      <c r="B1004" s="30"/>
      <c r="C1004" s="30"/>
      <c r="D1004" s="30"/>
      <c r="E1004" s="30"/>
      <c r="F1004" s="29"/>
      <c r="G1004" s="28"/>
      <c r="H1004" s="17"/>
      <c r="I1004" s="17"/>
      <c r="J1004" s="19"/>
      <c r="K1004" s="38"/>
      <c r="L1004" s="39"/>
      <c r="M1004" s="40"/>
      <c r="N1004" s="160"/>
    </row>
    <row r="1005" spans="2:14" ht="15">
      <c r="B1005" s="30"/>
      <c r="C1005" s="30"/>
      <c r="D1005" s="30"/>
      <c r="E1005" s="30"/>
      <c r="F1005" s="29"/>
      <c r="G1005" s="28"/>
      <c r="H1005" s="17"/>
      <c r="I1005" s="17"/>
      <c r="J1005" s="19"/>
      <c r="K1005" s="38"/>
      <c r="L1005" s="39"/>
      <c r="M1005" s="40"/>
      <c r="N1005" s="160"/>
    </row>
    <row r="1006" spans="2:14" ht="15">
      <c r="B1006" s="30"/>
      <c r="C1006" s="30"/>
      <c r="D1006" s="30"/>
      <c r="E1006" s="30"/>
      <c r="F1006" s="29"/>
      <c r="G1006" s="28"/>
      <c r="H1006" s="17"/>
      <c r="I1006" s="17"/>
      <c r="J1006" s="19"/>
      <c r="K1006" s="38"/>
      <c r="L1006" s="39"/>
      <c r="M1006" s="40"/>
      <c r="N1006" s="160"/>
    </row>
    <row r="1007" spans="2:14" ht="15">
      <c r="B1007" s="30"/>
      <c r="C1007" s="30"/>
      <c r="D1007" s="30"/>
      <c r="E1007" s="30"/>
      <c r="F1007" s="29"/>
      <c r="G1007" s="28"/>
      <c r="H1007" s="17"/>
      <c r="I1007" s="17"/>
      <c r="J1007" s="19"/>
      <c r="K1007" s="38"/>
      <c r="L1007" s="39"/>
      <c r="M1007" s="40"/>
      <c r="N1007" s="160"/>
    </row>
    <row r="1008" spans="2:14" ht="15">
      <c r="B1008" s="30"/>
      <c r="C1008" s="30"/>
      <c r="D1008" s="30"/>
      <c r="E1008" s="30"/>
      <c r="F1008" s="29"/>
      <c r="G1008" s="28"/>
      <c r="H1008" s="17"/>
      <c r="I1008" s="17"/>
      <c r="J1008" s="19"/>
      <c r="K1008" s="38"/>
      <c r="L1008" s="39"/>
      <c r="M1008" s="40"/>
      <c r="N1008" s="160"/>
    </row>
    <row r="1009" spans="2:14" ht="15">
      <c r="B1009" s="30"/>
      <c r="C1009" s="30"/>
      <c r="D1009" s="30"/>
      <c r="E1009" s="30"/>
      <c r="F1009" s="29"/>
      <c r="G1009" s="28"/>
      <c r="H1009" s="17"/>
      <c r="I1009" s="17"/>
      <c r="J1009" s="19"/>
      <c r="K1009" s="38"/>
      <c r="L1009" s="39"/>
      <c r="M1009" s="40"/>
      <c r="N1009" s="160"/>
    </row>
    <row r="1010" spans="2:14" ht="15">
      <c r="B1010" s="30"/>
      <c r="C1010" s="30"/>
      <c r="D1010" s="30"/>
      <c r="E1010" s="30"/>
      <c r="F1010" s="29"/>
      <c r="G1010" s="28"/>
      <c r="H1010" s="17"/>
      <c r="I1010" s="17"/>
      <c r="J1010" s="19"/>
      <c r="K1010" s="38"/>
      <c r="L1010" s="39"/>
      <c r="M1010" s="40"/>
      <c r="N1010" s="160"/>
    </row>
    <row r="1011" spans="2:14" ht="15">
      <c r="B1011" s="30"/>
      <c r="C1011" s="30"/>
      <c r="D1011" s="30"/>
      <c r="E1011" s="30"/>
      <c r="F1011" s="29"/>
      <c r="G1011" s="28"/>
      <c r="H1011" s="17"/>
      <c r="I1011" s="17"/>
      <c r="J1011" s="19"/>
      <c r="K1011" s="38"/>
      <c r="L1011" s="39"/>
      <c r="M1011" s="40"/>
      <c r="N1011" s="160"/>
    </row>
    <row r="1012" spans="2:14" ht="15">
      <c r="B1012" s="30"/>
      <c r="C1012" s="30"/>
      <c r="D1012" s="30"/>
      <c r="E1012" s="30"/>
      <c r="F1012" s="29"/>
      <c r="G1012" s="28"/>
      <c r="H1012" s="17"/>
      <c r="I1012" s="17"/>
      <c r="J1012" s="19"/>
      <c r="K1012" s="38"/>
      <c r="L1012" s="39"/>
      <c r="M1012" s="40"/>
      <c r="N1012" s="160"/>
    </row>
    <row r="1013" spans="2:14" ht="15">
      <c r="B1013" s="30"/>
      <c r="C1013" s="30"/>
      <c r="D1013" s="30"/>
      <c r="E1013" s="30"/>
      <c r="F1013" s="29"/>
      <c r="G1013" s="28"/>
      <c r="H1013" s="17"/>
      <c r="I1013" s="17"/>
      <c r="J1013" s="19"/>
      <c r="K1013" s="38"/>
      <c r="L1013" s="39"/>
      <c r="M1013" s="40"/>
      <c r="N1013" s="160"/>
    </row>
    <row r="1014" spans="2:14" ht="15">
      <c r="B1014" s="30"/>
      <c r="C1014" s="30"/>
      <c r="D1014" s="30"/>
      <c r="E1014" s="30"/>
      <c r="F1014" s="29"/>
      <c r="G1014" s="28"/>
      <c r="H1014" s="17"/>
      <c r="I1014" s="17"/>
      <c r="J1014" s="19"/>
      <c r="K1014" s="38"/>
      <c r="L1014" s="39"/>
      <c r="M1014" s="40"/>
      <c r="N1014" s="160"/>
    </row>
    <row r="1015" spans="2:14" ht="15">
      <c r="B1015" s="30"/>
      <c r="C1015" s="30"/>
      <c r="D1015" s="30"/>
      <c r="E1015" s="30"/>
      <c r="F1015" s="29"/>
      <c r="G1015" s="28"/>
      <c r="H1015" s="17"/>
      <c r="I1015" s="17"/>
      <c r="J1015" s="19"/>
      <c r="K1015" s="38"/>
      <c r="L1015" s="39"/>
      <c r="M1015" s="40"/>
      <c r="N1015" s="160"/>
    </row>
    <row r="1016" spans="2:14" ht="15">
      <c r="B1016" s="30"/>
      <c r="C1016" s="30"/>
      <c r="D1016" s="30"/>
      <c r="E1016" s="30"/>
      <c r="F1016" s="29"/>
      <c r="G1016" s="28"/>
      <c r="H1016" s="17"/>
      <c r="I1016" s="17"/>
      <c r="J1016" s="19"/>
      <c r="K1016" s="38"/>
      <c r="L1016" s="39"/>
      <c r="M1016" s="40"/>
      <c r="N1016" s="160"/>
    </row>
    <row r="1017" spans="2:14" ht="15">
      <c r="B1017" s="30"/>
      <c r="C1017" s="30"/>
      <c r="D1017" s="30"/>
      <c r="E1017" s="30"/>
      <c r="F1017" s="29"/>
      <c r="G1017" s="28"/>
      <c r="H1017" s="17"/>
      <c r="I1017" s="17"/>
      <c r="J1017" s="19"/>
      <c r="K1017" s="38"/>
      <c r="L1017" s="39"/>
      <c r="M1017" s="40"/>
      <c r="N1017" s="160"/>
    </row>
    <row r="1018" spans="2:14" ht="15">
      <c r="B1018" s="30"/>
      <c r="C1018" s="30"/>
      <c r="D1018" s="30"/>
      <c r="E1018" s="30"/>
      <c r="F1018" s="29"/>
      <c r="G1018" s="28"/>
      <c r="H1018" s="17"/>
      <c r="I1018" s="17"/>
      <c r="J1018" s="19"/>
      <c r="K1018" s="38"/>
      <c r="L1018" s="39"/>
      <c r="M1018" s="40"/>
      <c r="N1018" s="160"/>
    </row>
    <row r="1019" spans="2:14" ht="15">
      <c r="B1019" s="30"/>
      <c r="C1019" s="30"/>
      <c r="D1019" s="30"/>
      <c r="E1019" s="30"/>
      <c r="F1019" s="29"/>
      <c r="G1019" s="28"/>
      <c r="H1019" s="17"/>
      <c r="I1019" s="17"/>
      <c r="J1019" s="19"/>
      <c r="K1019" s="38"/>
      <c r="L1019" s="39"/>
      <c r="M1019" s="40"/>
      <c r="N1019" s="160"/>
    </row>
    <row r="1020" spans="2:14" ht="15">
      <c r="B1020" s="30"/>
      <c r="C1020" s="30"/>
      <c r="D1020" s="30"/>
      <c r="E1020" s="30"/>
      <c r="F1020" s="29"/>
      <c r="G1020" s="28"/>
      <c r="H1020" s="17"/>
      <c r="I1020" s="17"/>
      <c r="J1020" s="19"/>
      <c r="K1020" s="38"/>
      <c r="L1020" s="39"/>
      <c r="M1020" s="40"/>
      <c r="N1020" s="160"/>
    </row>
    <row r="1021" spans="2:14" ht="15">
      <c r="B1021" s="30"/>
      <c r="C1021" s="30"/>
      <c r="D1021" s="30"/>
      <c r="E1021" s="30"/>
      <c r="F1021" s="29"/>
      <c r="G1021" s="28"/>
      <c r="H1021" s="17"/>
      <c r="I1021" s="17"/>
      <c r="J1021" s="19"/>
      <c r="K1021" s="38"/>
      <c r="L1021" s="39"/>
      <c r="M1021" s="40"/>
      <c r="N1021" s="160"/>
    </row>
    <row r="1022" spans="2:14" ht="15">
      <c r="B1022" s="30"/>
      <c r="C1022" s="30"/>
      <c r="D1022" s="30"/>
      <c r="E1022" s="30"/>
      <c r="F1022" s="29"/>
      <c r="G1022" s="28"/>
      <c r="H1022" s="17"/>
      <c r="I1022" s="17"/>
      <c r="J1022" s="19"/>
      <c r="K1022" s="38"/>
      <c r="L1022" s="39"/>
      <c r="M1022" s="40"/>
      <c r="N1022" s="160"/>
    </row>
    <row r="1023" spans="2:14" ht="15">
      <c r="B1023" s="30"/>
      <c r="C1023" s="30"/>
      <c r="D1023" s="30"/>
      <c r="E1023" s="30"/>
      <c r="F1023" s="29"/>
      <c r="G1023" s="28"/>
      <c r="H1023" s="17"/>
      <c r="I1023" s="17"/>
      <c r="J1023" s="19"/>
      <c r="K1023" s="38"/>
      <c r="L1023" s="39"/>
      <c r="M1023" s="40"/>
      <c r="N1023" s="160"/>
    </row>
    <row r="1024" spans="2:14" ht="15">
      <c r="B1024" s="30"/>
      <c r="C1024" s="30"/>
      <c r="D1024" s="30"/>
      <c r="E1024" s="30"/>
      <c r="F1024" s="29"/>
      <c r="G1024" s="28"/>
      <c r="H1024" s="17"/>
      <c r="I1024" s="17"/>
      <c r="J1024" s="19"/>
      <c r="K1024" s="38"/>
      <c r="L1024" s="39"/>
      <c r="M1024" s="40"/>
      <c r="N1024" s="160"/>
    </row>
    <row r="1025" spans="2:14" ht="15">
      <c r="B1025" s="30"/>
      <c r="C1025" s="30"/>
      <c r="D1025" s="30"/>
      <c r="E1025" s="30"/>
      <c r="F1025" s="29"/>
      <c r="G1025" s="28"/>
      <c r="H1025" s="17"/>
      <c r="I1025" s="17"/>
      <c r="J1025" s="19"/>
      <c r="K1025" s="38"/>
      <c r="L1025" s="39"/>
      <c r="M1025" s="40"/>
      <c r="N1025" s="160"/>
    </row>
    <row r="1026" spans="2:14" ht="15">
      <c r="B1026" s="30"/>
      <c r="C1026" s="30"/>
      <c r="D1026" s="30"/>
      <c r="E1026" s="30"/>
      <c r="F1026" s="29"/>
      <c r="G1026" s="28"/>
      <c r="H1026" s="17"/>
      <c r="I1026" s="17"/>
      <c r="J1026" s="19"/>
      <c r="K1026" s="38"/>
      <c r="L1026" s="39"/>
      <c r="M1026" s="40"/>
      <c r="N1026" s="160"/>
    </row>
    <row r="1027" spans="2:14" ht="15">
      <c r="B1027" s="30"/>
      <c r="C1027" s="30"/>
      <c r="D1027" s="30"/>
      <c r="E1027" s="30"/>
      <c r="F1027" s="29"/>
      <c r="G1027" s="28"/>
      <c r="H1027" s="17"/>
      <c r="I1027" s="17"/>
      <c r="J1027" s="19"/>
      <c r="K1027" s="38"/>
      <c r="L1027" s="39"/>
      <c r="M1027" s="40"/>
      <c r="N1027" s="160"/>
    </row>
    <row r="1028" spans="2:14" ht="15">
      <c r="B1028" s="30"/>
      <c r="C1028" s="30"/>
      <c r="D1028" s="30"/>
      <c r="E1028" s="30"/>
      <c r="F1028" s="29"/>
      <c r="G1028" s="28"/>
      <c r="H1028" s="17"/>
      <c r="I1028" s="17"/>
      <c r="J1028" s="19"/>
      <c r="K1028" s="38"/>
      <c r="L1028" s="39"/>
      <c r="M1028" s="40"/>
      <c r="N1028" s="160"/>
    </row>
    <row r="1029" spans="2:14" ht="15">
      <c r="B1029" s="30"/>
      <c r="C1029" s="30"/>
      <c r="D1029" s="30"/>
      <c r="E1029" s="30"/>
      <c r="F1029" s="29"/>
      <c r="G1029" s="28"/>
      <c r="H1029" s="17"/>
      <c r="I1029" s="17"/>
      <c r="J1029" s="19"/>
      <c r="K1029" s="38"/>
      <c r="L1029" s="39"/>
      <c r="M1029" s="40"/>
      <c r="N1029" s="160"/>
    </row>
    <row r="1030" spans="2:14" ht="15">
      <c r="B1030" s="30"/>
      <c r="C1030" s="30"/>
      <c r="D1030" s="30"/>
      <c r="E1030" s="30"/>
      <c r="F1030" s="29"/>
      <c r="G1030" s="28"/>
      <c r="H1030" s="17"/>
      <c r="I1030" s="17"/>
      <c r="J1030" s="19"/>
      <c r="K1030" s="38"/>
      <c r="L1030" s="39"/>
      <c r="M1030" s="40"/>
      <c r="N1030" s="160"/>
    </row>
    <row r="1031" spans="2:14" ht="15">
      <c r="B1031" s="30"/>
      <c r="C1031" s="30"/>
      <c r="D1031" s="30"/>
      <c r="E1031" s="30"/>
      <c r="F1031" s="29"/>
      <c r="G1031" s="28"/>
      <c r="H1031" s="17"/>
      <c r="I1031" s="17"/>
      <c r="J1031" s="19"/>
      <c r="K1031" s="38"/>
      <c r="L1031" s="39"/>
      <c r="M1031" s="40"/>
      <c r="N1031" s="160"/>
    </row>
    <row r="1032" spans="2:14" ht="15">
      <c r="B1032" s="30"/>
      <c r="C1032" s="30"/>
      <c r="D1032" s="30"/>
      <c r="E1032" s="30"/>
      <c r="F1032" s="29"/>
      <c r="G1032" s="28"/>
      <c r="H1032" s="17"/>
      <c r="I1032" s="17"/>
      <c r="J1032" s="19"/>
      <c r="K1032" s="38"/>
      <c r="L1032" s="39"/>
      <c r="M1032" s="40"/>
      <c r="N1032" s="160"/>
    </row>
    <row r="1033" spans="2:14" ht="15">
      <c r="B1033" s="30"/>
      <c r="C1033" s="30"/>
      <c r="D1033" s="30"/>
      <c r="E1033" s="30"/>
      <c r="F1033" s="29"/>
      <c r="G1033" s="28"/>
      <c r="H1033" s="17"/>
      <c r="I1033" s="17"/>
      <c r="J1033" s="19"/>
      <c r="K1033" s="38"/>
      <c r="L1033" s="39"/>
      <c r="M1033" s="40"/>
      <c r="N1033" s="160"/>
    </row>
    <row r="1034" spans="2:14" ht="15">
      <c r="B1034" s="30"/>
      <c r="C1034" s="30"/>
      <c r="D1034" s="30"/>
      <c r="E1034" s="30"/>
      <c r="F1034" s="29"/>
      <c r="G1034" s="28"/>
      <c r="H1034" s="17"/>
      <c r="I1034" s="17"/>
      <c r="J1034" s="19"/>
      <c r="K1034" s="38"/>
      <c r="L1034" s="39"/>
      <c r="M1034" s="40"/>
      <c r="N1034" s="160"/>
    </row>
    <row r="1035" spans="2:14" ht="15">
      <c r="B1035" s="30"/>
      <c r="C1035" s="30"/>
      <c r="D1035" s="30"/>
      <c r="E1035" s="30"/>
      <c r="F1035" s="29"/>
      <c r="G1035" s="28"/>
      <c r="H1035" s="17"/>
      <c r="I1035" s="17"/>
      <c r="J1035" s="19"/>
      <c r="K1035" s="38"/>
      <c r="L1035" s="39"/>
      <c r="M1035" s="40"/>
      <c r="N1035" s="160"/>
    </row>
    <row r="1036" spans="2:14" ht="15">
      <c r="B1036" s="30"/>
      <c r="C1036" s="30"/>
      <c r="D1036" s="30"/>
      <c r="E1036" s="30"/>
      <c r="F1036" s="29"/>
      <c r="G1036" s="28"/>
      <c r="H1036" s="17"/>
      <c r="I1036" s="17"/>
      <c r="J1036" s="19"/>
      <c r="K1036" s="38"/>
      <c r="L1036" s="39"/>
      <c r="M1036" s="40"/>
      <c r="N1036" s="160"/>
    </row>
    <row r="1037" spans="2:14" ht="15">
      <c r="B1037" s="30"/>
      <c r="C1037" s="30"/>
      <c r="D1037" s="30"/>
      <c r="E1037" s="30"/>
      <c r="F1037" s="29"/>
      <c r="G1037" s="28"/>
      <c r="H1037" s="17"/>
      <c r="I1037" s="17"/>
      <c r="J1037" s="19"/>
      <c r="K1037" s="38"/>
      <c r="L1037" s="39"/>
      <c r="M1037" s="40"/>
      <c r="N1037" s="160"/>
    </row>
    <row r="1038" spans="2:14" ht="15">
      <c r="B1038" s="30"/>
      <c r="C1038" s="30"/>
      <c r="D1038" s="30"/>
      <c r="E1038" s="30"/>
      <c r="F1038" s="29"/>
      <c r="G1038" s="28"/>
      <c r="H1038" s="17"/>
      <c r="I1038" s="17"/>
      <c r="J1038" s="19"/>
      <c r="K1038" s="38"/>
      <c r="L1038" s="39"/>
      <c r="M1038" s="40"/>
      <c r="N1038" s="160"/>
    </row>
    <row r="1039" spans="2:14" ht="15">
      <c r="B1039" s="30"/>
      <c r="C1039" s="30"/>
      <c r="D1039" s="30"/>
      <c r="E1039" s="30"/>
      <c r="F1039" s="29"/>
      <c r="G1039" s="28"/>
      <c r="H1039" s="17"/>
      <c r="I1039" s="17"/>
      <c r="J1039" s="19"/>
      <c r="K1039" s="38"/>
      <c r="L1039" s="39"/>
      <c r="M1039" s="40"/>
      <c r="N1039" s="160"/>
    </row>
    <row r="1040" spans="2:14" ht="15">
      <c r="B1040" s="30"/>
      <c r="C1040" s="30"/>
      <c r="D1040" s="30"/>
      <c r="E1040" s="30"/>
      <c r="F1040" s="29"/>
      <c r="G1040" s="28"/>
      <c r="H1040" s="17"/>
      <c r="I1040" s="17"/>
      <c r="J1040" s="19"/>
      <c r="K1040" s="38"/>
      <c r="L1040" s="39"/>
      <c r="M1040" s="40"/>
      <c r="N1040" s="160"/>
    </row>
    <row r="1041" spans="2:14" ht="15">
      <c r="B1041" s="30"/>
      <c r="C1041" s="30"/>
      <c r="D1041" s="30"/>
      <c r="E1041" s="30"/>
      <c r="F1041" s="29"/>
      <c r="G1041" s="28"/>
      <c r="H1041" s="17"/>
      <c r="I1041" s="17"/>
      <c r="J1041" s="19"/>
      <c r="K1041" s="38"/>
      <c r="L1041" s="39"/>
      <c r="M1041" s="40"/>
      <c r="N1041" s="160"/>
    </row>
    <row r="1042" spans="2:14" ht="15">
      <c r="B1042" s="30"/>
      <c r="C1042" s="30"/>
      <c r="D1042" s="30"/>
      <c r="E1042" s="30"/>
      <c r="F1042" s="29"/>
      <c r="G1042" s="28"/>
      <c r="H1042" s="17"/>
      <c r="I1042" s="17"/>
      <c r="J1042" s="19"/>
      <c r="K1042" s="38"/>
      <c r="L1042" s="39"/>
      <c r="M1042" s="40"/>
      <c r="N1042" s="160"/>
    </row>
    <row r="1043" spans="2:14" ht="15">
      <c r="B1043" s="30"/>
      <c r="C1043" s="30"/>
      <c r="D1043" s="30"/>
      <c r="E1043" s="30"/>
      <c r="F1043" s="29"/>
      <c r="G1043" s="28"/>
      <c r="H1043" s="17"/>
      <c r="I1043" s="17"/>
      <c r="J1043" s="19"/>
      <c r="K1043" s="38"/>
      <c r="L1043" s="39"/>
      <c r="M1043" s="40"/>
      <c r="N1043" s="160"/>
    </row>
    <row r="1044" spans="2:14" ht="15">
      <c r="B1044" s="30"/>
      <c r="C1044" s="30"/>
      <c r="D1044" s="30"/>
      <c r="E1044" s="30"/>
      <c r="F1044" s="29"/>
      <c r="G1044" s="28"/>
      <c r="H1044" s="17"/>
      <c r="I1044" s="17"/>
      <c r="J1044" s="19"/>
      <c r="K1044" s="38"/>
      <c r="L1044" s="39"/>
      <c r="M1044" s="40"/>
      <c r="N1044" s="160"/>
    </row>
    <row r="1045" spans="2:14" ht="15">
      <c r="B1045" s="30"/>
      <c r="C1045" s="30"/>
      <c r="D1045" s="30"/>
      <c r="E1045" s="30"/>
      <c r="F1045" s="29"/>
      <c r="G1045" s="28"/>
      <c r="H1045" s="17"/>
      <c r="I1045" s="17"/>
      <c r="J1045" s="19"/>
      <c r="K1045" s="38"/>
      <c r="L1045" s="39"/>
      <c r="M1045" s="40"/>
      <c r="N1045" s="160"/>
    </row>
    <row r="1046" spans="2:14" ht="15">
      <c r="B1046" s="30"/>
      <c r="C1046" s="30"/>
      <c r="D1046" s="30"/>
      <c r="E1046" s="30"/>
      <c r="F1046" s="29"/>
      <c r="G1046" s="28"/>
      <c r="H1046" s="17"/>
      <c r="I1046" s="17"/>
      <c r="J1046" s="19"/>
      <c r="K1046" s="38"/>
      <c r="L1046" s="39"/>
      <c r="M1046" s="40"/>
      <c r="N1046" s="160"/>
    </row>
    <row r="1047" spans="2:14" ht="15">
      <c r="B1047" s="30"/>
      <c r="C1047" s="30"/>
      <c r="D1047" s="30"/>
      <c r="E1047" s="30"/>
      <c r="F1047" s="29"/>
      <c r="G1047" s="28"/>
      <c r="H1047" s="17"/>
      <c r="I1047" s="17"/>
      <c r="J1047" s="19"/>
      <c r="K1047" s="38"/>
      <c r="L1047" s="39"/>
      <c r="M1047" s="40"/>
      <c r="N1047" s="160"/>
    </row>
    <row r="1048" spans="2:14" ht="15">
      <c r="B1048" s="30"/>
      <c r="C1048" s="30"/>
      <c r="D1048" s="30"/>
      <c r="E1048" s="30"/>
      <c r="F1048" s="29"/>
      <c r="G1048" s="28"/>
      <c r="H1048" s="17"/>
      <c r="I1048" s="17"/>
      <c r="J1048" s="19"/>
      <c r="K1048" s="38"/>
      <c r="L1048" s="39"/>
      <c r="M1048" s="40"/>
      <c r="N1048" s="160"/>
    </row>
    <row r="1049" spans="2:14" ht="15">
      <c r="B1049" s="30"/>
      <c r="C1049" s="30"/>
      <c r="D1049" s="30"/>
      <c r="E1049" s="30"/>
      <c r="F1049" s="29"/>
      <c r="G1049" s="28"/>
      <c r="H1049" s="17"/>
      <c r="I1049" s="17"/>
      <c r="J1049" s="19"/>
      <c r="K1049" s="38"/>
      <c r="L1049" s="39"/>
      <c r="M1049" s="40"/>
      <c r="N1049" s="160"/>
    </row>
    <row r="1050" spans="2:14" ht="15">
      <c r="B1050" s="30"/>
      <c r="C1050" s="30"/>
      <c r="D1050" s="30"/>
      <c r="E1050" s="30"/>
      <c r="F1050" s="29"/>
      <c r="G1050" s="28"/>
      <c r="H1050" s="17"/>
      <c r="I1050" s="17"/>
      <c r="J1050" s="19"/>
      <c r="K1050" s="38"/>
      <c r="L1050" s="39"/>
      <c r="M1050" s="40"/>
      <c r="N1050" s="160"/>
    </row>
    <row r="1051" spans="2:14" ht="15">
      <c r="B1051" s="30"/>
      <c r="C1051" s="30"/>
      <c r="D1051" s="30"/>
      <c r="E1051" s="30"/>
      <c r="F1051" s="29"/>
      <c r="G1051" s="28"/>
      <c r="H1051" s="17"/>
      <c r="I1051" s="17"/>
      <c r="J1051" s="19"/>
      <c r="K1051" s="38"/>
      <c r="L1051" s="39"/>
      <c r="M1051" s="40"/>
      <c r="N1051" s="160"/>
    </row>
    <row r="1052" spans="2:14" ht="15">
      <c r="B1052" s="30"/>
      <c r="C1052" s="30"/>
      <c r="D1052" s="30"/>
      <c r="E1052" s="30"/>
      <c r="F1052" s="29"/>
      <c r="G1052" s="28"/>
      <c r="H1052" s="17"/>
      <c r="I1052" s="17"/>
      <c r="J1052" s="19"/>
      <c r="K1052" s="38"/>
      <c r="L1052" s="39"/>
      <c r="M1052" s="40"/>
      <c r="N1052" s="160"/>
    </row>
    <row r="1053" spans="2:14" ht="15">
      <c r="B1053" s="30"/>
      <c r="C1053" s="30"/>
      <c r="D1053" s="30"/>
      <c r="E1053" s="30"/>
      <c r="F1053" s="29"/>
      <c r="G1053" s="28"/>
      <c r="H1053" s="17"/>
      <c r="I1053" s="17"/>
      <c r="J1053" s="19"/>
      <c r="K1053" s="38"/>
      <c r="L1053" s="39"/>
      <c r="M1053" s="40"/>
      <c r="N1053" s="160"/>
    </row>
    <row r="1054" spans="2:14" ht="15">
      <c r="B1054" s="30"/>
      <c r="C1054" s="30"/>
      <c r="D1054" s="30"/>
      <c r="E1054" s="30"/>
      <c r="F1054" s="29"/>
      <c r="G1054" s="28"/>
      <c r="H1054" s="17"/>
      <c r="I1054" s="17"/>
      <c r="J1054" s="19"/>
      <c r="K1054" s="38"/>
      <c r="L1054" s="39"/>
      <c r="M1054" s="40"/>
      <c r="N1054" s="160"/>
    </row>
    <row r="1055" spans="2:14" ht="15">
      <c r="B1055" s="30"/>
      <c r="C1055" s="30"/>
      <c r="D1055" s="30"/>
      <c r="E1055" s="30"/>
      <c r="F1055" s="29"/>
      <c r="G1055" s="28"/>
      <c r="H1055" s="17"/>
      <c r="I1055" s="17"/>
      <c r="J1055" s="19"/>
      <c r="K1055" s="38"/>
      <c r="L1055" s="39"/>
      <c r="M1055" s="40"/>
      <c r="N1055" s="160"/>
    </row>
    <row r="1056" spans="2:14" ht="15">
      <c r="B1056" s="30"/>
      <c r="C1056" s="30"/>
      <c r="D1056" s="30"/>
      <c r="E1056" s="30"/>
      <c r="F1056" s="29"/>
      <c r="G1056" s="28"/>
      <c r="H1056" s="17"/>
      <c r="I1056" s="17"/>
      <c r="J1056" s="19"/>
      <c r="K1056" s="38"/>
      <c r="L1056" s="39"/>
      <c r="M1056" s="40"/>
      <c r="N1056" s="160"/>
    </row>
    <row r="1057" spans="2:14" ht="15">
      <c r="B1057" s="30"/>
      <c r="C1057" s="30"/>
      <c r="D1057" s="30"/>
      <c r="E1057" s="30"/>
      <c r="F1057" s="29"/>
      <c r="G1057" s="28"/>
      <c r="H1057" s="17"/>
      <c r="I1057" s="17"/>
      <c r="J1057" s="19"/>
      <c r="K1057" s="38"/>
      <c r="L1057" s="39"/>
      <c r="M1057" s="40"/>
      <c r="N1057" s="160"/>
    </row>
    <row r="1058" spans="2:14" ht="15">
      <c r="B1058" s="30"/>
      <c r="C1058" s="30"/>
      <c r="D1058" s="30"/>
      <c r="E1058" s="30"/>
      <c r="F1058" s="29"/>
      <c r="G1058" s="28"/>
      <c r="H1058" s="17"/>
      <c r="I1058" s="17"/>
      <c r="J1058" s="19"/>
      <c r="K1058" s="38"/>
      <c r="L1058" s="39"/>
      <c r="M1058" s="40"/>
      <c r="N1058" s="160"/>
    </row>
    <row r="1059" spans="2:14" ht="15">
      <c r="B1059" s="30"/>
      <c r="C1059" s="30"/>
      <c r="D1059" s="30"/>
      <c r="E1059" s="30"/>
      <c r="F1059" s="29"/>
      <c r="G1059" s="28"/>
      <c r="H1059" s="17"/>
      <c r="I1059" s="17"/>
      <c r="J1059" s="19"/>
      <c r="K1059" s="38"/>
      <c r="L1059" s="39"/>
      <c r="M1059" s="40"/>
      <c r="N1059" s="160"/>
    </row>
    <row r="1060" spans="2:14" ht="15">
      <c r="B1060" s="30"/>
      <c r="C1060" s="30"/>
      <c r="D1060" s="30"/>
      <c r="E1060" s="30"/>
      <c r="F1060" s="29"/>
      <c r="G1060" s="28"/>
      <c r="H1060" s="17"/>
      <c r="I1060" s="17"/>
      <c r="J1060" s="19"/>
      <c r="K1060" s="38"/>
      <c r="L1060" s="39"/>
      <c r="M1060" s="40"/>
      <c r="N1060" s="160"/>
    </row>
    <row r="1061" spans="2:14" ht="15">
      <c r="B1061" s="30"/>
      <c r="C1061" s="30"/>
      <c r="D1061" s="30"/>
      <c r="E1061" s="30"/>
      <c r="F1061" s="29"/>
      <c r="G1061" s="28"/>
      <c r="H1061" s="17"/>
      <c r="I1061" s="17"/>
      <c r="J1061" s="19"/>
      <c r="K1061" s="38"/>
      <c r="L1061" s="39"/>
      <c r="M1061" s="40"/>
      <c r="N1061" s="160"/>
    </row>
    <row r="1062" spans="2:14" ht="15">
      <c r="B1062" s="30"/>
      <c r="C1062" s="30"/>
      <c r="D1062" s="30"/>
      <c r="E1062" s="30"/>
      <c r="F1062" s="29"/>
      <c r="G1062" s="28"/>
      <c r="H1062" s="17"/>
      <c r="I1062" s="17"/>
      <c r="J1062" s="19"/>
      <c r="K1062" s="38"/>
      <c r="L1062" s="39"/>
      <c r="M1062" s="40"/>
      <c r="N1062" s="160"/>
    </row>
    <row r="1063" spans="2:14" ht="15">
      <c r="B1063" s="30"/>
      <c r="C1063" s="30"/>
      <c r="D1063" s="30"/>
      <c r="E1063" s="30"/>
      <c r="F1063" s="29"/>
      <c r="G1063" s="28"/>
      <c r="H1063" s="17"/>
      <c r="I1063" s="17"/>
      <c r="J1063" s="19"/>
      <c r="K1063" s="38"/>
      <c r="L1063" s="39"/>
      <c r="M1063" s="40"/>
      <c r="N1063" s="160"/>
    </row>
    <row r="1064" spans="2:14" ht="15">
      <c r="B1064" s="30"/>
      <c r="C1064" s="30"/>
      <c r="D1064" s="30"/>
      <c r="E1064" s="30"/>
      <c r="F1064" s="29"/>
      <c r="G1064" s="28"/>
      <c r="H1064" s="17"/>
      <c r="I1064" s="17"/>
      <c r="J1064" s="19"/>
      <c r="K1064" s="38"/>
      <c r="L1064" s="39"/>
      <c r="M1064" s="40"/>
      <c r="N1064" s="160"/>
    </row>
    <row r="1065" spans="2:14" ht="15">
      <c r="B1065" s="30"/>
      <c r="C1065" s="30"/>
      <c r="D1065" s="30"/>
      <c r="E1065" s="30"/>
      <c r="F1065" s="29"/>
      <c r="G1065" s="28"/>
      <c r="H1065" s="17"/>
      <c r="I1065" s="17"/>
      <c r="J1065" s="19"/>
      <c r="K1065" s="38"/>
      <c r="L1065" s="39"/>
      <c r="M1065" s="40"/>
      <c r="N1065" s="160"/>
    </row>
    <row r="1066" spans="2:14" ht="15">
      <c r="B1066" s="30"/>
      <c r="C1066" s="30"/>
      <c r="D1066" s="30"/>
      <c r="E1066" s="30"/>
      <c r="F1066" s="29"/>
      <c r="G1066" s="28"/>
      <c r="H1066" s="17"/>
      <c r="I1066" s="17"/>
      <c r="J1066" s="19"/>
      <c r="K1066" s="38"/>
      <c r="L1066" s="39"/>
      <c r="M1066" s="40"/>
      <c r="N1066" s="160"/>
    </row>
    <row r="1067" spans="2:14" ht="15">
      <c r="B1067" s="30"/>
      <c r="C1067" s="30"/>
      <c r="D1067" s="30"/>
      <c r="E1067" s="30"/>
      <c r="F1067" s="29"/>
      <c r="G1067" s="28"/>
      <c r="H1067" s="17"/>
      <c r="I1067" s="17"/>
      <c r="J1067" s="19"/>
      <c r="K1067" s="38"/>
      <c r="L1067" s="39"/>
      <c r="M1067" s="40"/>
      <c r="N1067" s="160"/>
    </row>
    <row r="1068" spans="2:14" ht="15">
      <c r="B1068" s="30"/>
      <c r="C1068" s="30"/>
      <c r="D1068" s="30"/>
      <c r="E1068" s="30"/>
      <c r="F1068" s="29"/>
      <c r="G1068" s="28"/>
      <c r="H1068" s="17"/>
      <c r="I1068" s="17"/>
      <c r="J1068" s="19"/>
      <c r="K1068" s="38"/>
      <c r="L1068" s="39"/>
      <c r="M1068" s="40"/>
      <c r="N1068" s="160"/>
    </row>
    <row r="1069" spans="2:14" ht="15">
      <c r="B1069" s="30"/>
      <c r="C1069" s="30"/>
      <c r="D1069" s="30"/>
      <c r="E1069" s="30"/>
      <c r="F1069" s="29"/>
      <c r="G1069" s="28"/>
      <c r="H1069" s="17"/>
      <c r="I1069" s="17"/>
      <c r="J1069" s="19"/>
      <c r="K1069" s="38"/>
      <c r="L1069" s="39"/>
      <c r="M1069" s="40"/>
      <c r="N1069" s="160"/>
    </row>
    <row r="1070" spans="2:14" ht="15">
      <c r="B1070" s="30"/>
      <c r="C1070" s="30"/>
      <c r="D1070" s="30"/>
      <c r="E1070" s="30"/>
      <c r="F1070" s="29"/>
      <c r="G1070" s="28"/>
      <c r="H1070" s="17"/>
      <c r="I1070" s="17"/>
      <c r="J1070" s="19"/>
      <c r="K1070" s="38"/>
      <c r="L1070" s="39"/>
      <c r="M1070" s="40"/>
      <c r="N1070" s="160"/>
    </row>
    <row r="1071" spans="2:14" ht="15">
      <c r="B1071" s="30"/>
      <c r="C1071" s="30"/>
      <c r="D1071" s="30"/>
      <c r="E1071" s="30"/>
      <c r="F1071" s="29"/>
      <c r="G1071" s="28"/>
      <c r="H1071" s="17"/>
      <c r="I1071" s="17"/>
      <c r="J1071" s="19"/>
      <c r="K1071" s="38"/>
      <c r="L1071" s="39"/>
      <c r="M1071" s="40"/>
      <c r="N1071" s="160"/>
    </row>
    <row r="1072" spans="2:14" ht="15">
      <c r="B1072" s="30"/>
      <c r="C1072" s="30"/>
      <c r="D1072" s="30"/>
      <c r="E1072" s="30"/>
      <c r="F1072" s="29"/>
      <c r="G1072" s="28"/>
      <c r="H1072" s="17"/>
      <c r="I1072" s="17"/>
      <c r="J1072" s="19"/>
      <c r="K1072" s="38"/>
      <c r="L1072" s="39"/>
      <c r="M1072" s="40"/>
      <c r="N1072" s="160"/>
    </row>
    <row r="1073" spans="2:14" ht="15">
      <c r="B1073" s="30"/>
      <c r="C1073" s="30"/>
      <c r="D1073" s="30"/>
      <c r="E1073" s="30"/>
      <c r="F1073" s="29"/>
      <c r="G1073" s="28"/>
      <c r="H1073" s="17"/>
      <c r="I1073" s="17"/>
      <c r="J1073" s="19"/>
      <c r="K1073" s="38"/>
      <c r="L1073" s="39"/>
      <c r="M1073" s="40"/>
      <c r="N1073" s="160"/>
    </row>
    <row r="1074" spans="2:14" ht="15">
      <c r="B1074" s="30"/>
      <c r="C1074" s="30"/>
      <c r="D1074" s="30"/>
      <c r="E1074" s="30"/>
      <c r="F1074" s="29"/>
      <c r="G1074" s="28"/>
      <c r="H1074" s="17"/>
      <c r="I1074" s="17"/>
      <c r="J1074" s="19"/>
      <c r="K1074" s="38"/>
      <c r="L1074" s="39"/>
      <c r="M1074" s="40"/>
      <c r="N1074" s="160"/>
    </row>
    <row r="1075" spans="2:14" ht="15">
      <c r="B1075" s="30"/>
      <c r="C1075" s="30"/>
      <c r="D1075" s="30"/>
      <c r="E1075" s="30"/>
      <c r="F1075" s="29"/>
      <c r="G1075" s="28"/>
      <c r="H1075" s="17"/>
      <c r="I1075" s="17"/>
      <c r="J1075" s="19"/>
      <c r="K1075" s="38"/>
      <c r="L1075" s="39"/>
      <c r="M1075" s="40"/>
      <c r="N1075" s="160"/>
    </row>
    <row r="1076" spans="2:14" ht="15">
      <c r="B1076" s="30"/>
      <c r="C1076" s="30"/>
      <c r="D1076" s="30"/>
      <c r="E1076" s="30"/>
      <c r="F1076" s="29"/>
      <c r="G1076" s="28"/>
      <c r="H1076" s="17"/>
      <c r="I1076" s="17"/>
      <c r="J1076" s="19"/>
      <c r="K1076" s="38"/>
      <c r="L1076" s="39"/>
      <c r="M1076" s="40"/>
      <c r="N1076" s="160"/>
    </row>
    <row r="1077" spans="2:14" ht="15">
      <c r="B1077" s="30"/>
      <c r="C1077" s="30"/>
      <c r="D1077" s="30"/>
      <c r="E1077" s="30"/>
      <c r="F1077" s="29"/>
      <c r="G1077" s="28"/>
      <c r="H1077" s="17"/>
      <c r="I1077" s="17"/>
      <c r="J1077" s="19"/>
      <c r="K1077" s="38"/>
      <c r="L1077" s="39"/>
      <c r="M1077" s="40"/>
      <c r="N1077" s="160"/>
    </row>
    <row r="1078" spans="2:14" ht="15">
      <c r="B1078" s="30"/>
      <c r="C1078" s="30"/>
      <c r="D1078" s="30"/>
      <c r="E1078" s="30"/>
      <c r="F1078" s="29"/>
      <c r="G1078" s="28"/>
      <c r="H1078" s="17"/>
      <c r="I1078" s="17"/>
      <c r="J1078" s="19"/>
      <c r="K1078" s="38"/>
      <c r="L1078" s="39"/>
      <c r="M1078" s="40"/>
      <c r="N1078" s="160"/>
    </row>
    <row r="1079" spans="2:14" ht="15">
      <c r="B1079" s="30"/>
      <c r="C1079" s="30"/>
      <c r="D1079" s="30"/>
      <c r="E1079" s="30"/>
      <c r="F1079" s="29"/>
      <c r="G1079" s="28"/>
      <c r="H1079" s="17"/>
      <c r="I1079" s="17"/>
      <c r="J1079" s="19"/>
      <c r="K1079" s="38"/>
      <c r="L1079" s="39"/>
      <c r="M1079" s="40"/>
      <c r="N1079" s="160"/>
    </row>
    <row r="1080" spans="2:14" ht="15">
      <c r="B1080" s="30"/>
      <c r="C1080" s="30"/>
      <c r="D1080" s="30"/>
      <c r="E1080" s="30"/>
      <c r="F1080" s="29"/>
      <c r="G1080" s="28"/>
      <c r="H1080" s="17"/>
      <c r="I1080" s="17"/>
      <c r="J1080" s="19"/>
      <c r="K1080" s="38"/>
      <c r="L1080" s="39"/>
      <c r="M1080" s="40"/>
      <c r="N1080" s="160"/>
    </row>
    <row r="1081" spans="2:14" ht="15">
      <c r="B1081" s="30"/>
      <c r="C1081" s="30"/>
      <c r="D1081" s="30"/>
      <c r="E1081" s="30"/>
      <c r="F1081" s="29"/>
      <c r="G1081" s="28"/>
      <c r="H1081" s="17"/>
      <c r="I1081" s="17"/>
      <c r="J1081" s="19"/>
      <c r="K1081" s="38"/>
      <c r="L1081" s="39"/>
      <c r="M1081" s="40"/>
      <c r="N1081" s="160"/>
    </row>
    <row r="1082" spans="2:14" ht="15">
      <c r="B1082" s="30"/>
      <c r="C1082" s="30"/>
      <c r="D1082" s="30"/>
      <c r="E1082" s="30"/>
      <c r="F1082" s="29"/>
      <c r="G1082" s="28"/>
      <c r="H1082" s="17"/>
      <c r="I1082" s="17"/>
      <c r="J1082" s="19"/>
      <c r="K1082" s="38"/>
      <c r="L1082" s="39"/>
      <c r="M1082" s="40"/>
      <c r="N1082" s="160"/>
    </row>
    <row r="1083" spans="2:14" ht="15">
      <c r="B1083" s="30"/>
      <c r="C1083" s="30"/>
      <c r="D1083" s="30"/>
      <c r="E1083" s="30"/>
      <c r="F1083" s="29"/>
      <c r="G1083" s="28"/>
      <c r="H1083" s="17"/>
      <c r="I1083" s="17"/>
      <c r="J1083" s="19"/>
      <c r="K1083" s="38"/>
      <c r="L1083" s="39"/>
      <c r="M1083" s="40"/>
      <c r="N1083" s="160"/>
    </row>
    <row r="1084" spans="2:14" ht="15">
      <c r="B1084" s="30"/>
      <c r="C1084" s="30"/>
      <c r="D1084" s="30"/>
      <c r="E1084" s="30"/>
      <c r="F1084" s="29"/>
      <c r="G1084" s="28"/>
      <c r="H1084" s="17"/>
      <c r="I1084" s="17"/>
      <c r="J1084" s="19"/>
      <c r="K1084" s="38"/>
      <c r="L1084" s="39"/>
      <c r="M1084" s="40"/>
      <c r="N1084" s="160"/>
    </row>
    <row r="1085" spans="2:14" ht="15">
      <c r="B1085" s="30"/>
      <c r="C1085" s="30"/>
      <c r="D1085" s="30"/>
      <c r="E1085" s="30"/>
      <c r="F1085" s="29"/>
      <c r="G1085" s="28"/>
      <c r="H1085" s="17"/>
      <c r="I1085" s="17"/>
      <c r="J1085" s="19"/>
      <c r="K1085" s="38"/>
      <c r="L1085" s="39"/>
      <c r="M1085" s="40"/>
      <c r="N1085" s="160"/>
    </row>
    <row r="1086" spans="2:14" ht="15">
      <c r="B1086" s="30"/>
      <c r="C1086" s="30"/>
      <c r="D1086" s="30"/>
      <c r="E1086" s="30"/>
      <c r="F1086" s="29"/>
      <c r="G1086" s="28"/>
      <c r="H1086" s="17"/>
      <c r="I1086" s="17"/>
      <c r="J1086" s="19"/>
      <c r="K1086" s="38"/>
      <c r="L1086" s="39"/>
      <c r="M1086" s="40"/>
      <c r="N1086" s="160"/>
    </row>
    <row r="1087" spans="2:14" ht="15">
      <c r="B1087" s="30"/>
      <c r="C1087" s="30"/>
      <c r="D1087" s="30"/>
      <c r="E1087" s="30"/>
      <c r="F1087" s="29"/>
      <c r="G1087" s="28"/>
      <c r="H1087" s="17"/>
      <c r="I1087" s="17"/>
      <c r="J1087" s="19"/>
      <c r="K1087" s="38"/>
      <c r="L1087" s="39"/>
      <c r="M1087" s="40"/>
      <c r="N1087" s="160"/>
    </row>
    <row r="1088" spans="2:14" ht="15">
      <c r="B1088" s="30"/>
      <c r="C1088" s="30"/>
      <c r="D1088" s="30"/>
      <c r="E1088" s="30"/>
      <c r="F1088" s="29"/>
      <c r="G1088" s="28"/>
      <c r="H1088" s="17"/>
      <c r="I1088" s="17"/>
      <c r="J1088" s="19"/>
      <c r="K1088" s="38"/>
      <c r="L1088" s="39"/>
      <c r="M1088" s="40"/>
      <c r="N1088" s="160"/>
    </row>
    <row r="1089" spans="2:14" ht="15">
      <c r="B1089" s="30"/>
      <c r="C1089" s="30"/>
      <c r="D1089" s="30"/>
      <c r="E1089" s="30"/>
      <c r="F1089" s="29"/>
      <c r="G1089" s="28"/>
      <c r="H1089" s="17"/>
      <c r="I1089" s="17"/>
      <c r="J1089" s="19"/>
      <c r="K1089" s="38"/>
      <c r="L1089" s="39"/>
      <c r="M1089" s="40"/>
      <c r="N1089" s="160"/>
    </row>
    <row r="1090" spans="2:14" ht="15">
      <c r="B1090" s="30"/>
      <c r="C1090" s="30"/>
      <c r="D1090" s="30"/>
      <c r="E1090" s="30"/>
      <c r="F1090" s="29"/>
      <c r="G1090" s="28"/>
      <c r="H1090" s="17"/>
      <c r="I1090" s="17"/>
      <c r="J1090" s="19"/>
      <c r="K1090" s="38"/>
      <c r="L1090" s="39"/>
      <c r="M1090" s="40"/>
      <c r="N1090" s="160"/>
    </row>
    <row r="1091" spans="2:14" ht="15">
      <c r="B1091" s="30"/>
      <c r="C1091" s="30"/>
      <c r="D1091" s="30"/>
      <c r="E1091" s="30"/>
      <c r="F1091" s="29"/>
      <c r="G1091" s="28"/>
      <c r="H1091" s="17"/>
      <c r="I1091" s="17"/>
      <c r="J1091" s="19"/>
      <c r="K1091" s="38"/>
      <c r="L1091" s="39"/>
      <c r="M1091" s="40"/>
      <c r="N1091" s="160"/>
    </row>
    <row r="1092" spans="2:14" ht="15">
      <c r="B1092" s="30"/>
      <c r="C1092" s="30"/>
      <c r="D1092" s="30"/>
      <c r="E1092" s="30"/>
      <c r="F1092" s="29"/>
      <c r="G1092" s="28"/>
      <c r="H1092" s="17"/>
      <c r="I1092" s="17"/>
      <c r="J1092" s="19"/>
      <c r="K1092" s="38"/>
      <c r="L1092" s="39"/>
      <c r="M1092" s="40"/>
      <c r="N1092" s="160"/>
    </row>
    <row r="1093" spans="2:14" ht="15">
      <c r="B1093" s="30"/>
      <c r="C1093" s="30"/>
      <c r="D1093" s="30"/>
      <c r="E1093" s="30"/>
      <c r="F1093" s="29"/>
      <c r="G1093" s="28"/>
      <c r="H1093" s="17"/>
      <c r="I1093" s="17"/>
      <c r="J1093" s="19"/>
      <c r="K1093" s="38"/>
      <c r="L1093" s="39"/>
      <c r="M1093" s="40"/>
      <c r="N1093" s="160"/>
    </row>
    <row r="1094" spans="2:14" ht="15">
      <c r="B1094" s="30"/>
      <c r="C1094" s="30"/>
      <c r="D1094" s="30"/>
      <c r="E1094" s="30"/>
      <c r="F1094" s="29"/>
      <c r="G1094" s="28"/>
      <c r="H1094" s="17"/>
      <c r="I1094" s="17"/>
      <c r="J1094" s="19"/>
      <c r="K1094" s="38"/>
      <c r="L1094" s="39"/>
      <c r="M1094" s="40"/>
      <c r="N1094" s="160"/>
    </row>
    <row r="1095" spans="2:14" ht="15">
      <c r="B1095" s="30"/>
      <c r="C1095" s="30"/>
      <c r="D1095" s="30"/>
      <c r="E1095" s="30"/>
      <c r="F1095" s="29"/>
      <c r="G1095" s="28"/>
      <c r="H1095" s="17"/>
      <c r="I1095" s="17"/>
      <c r="J1095" s="19"/>
      <c r="K1095" s="38"/>
      <c r="L1095" s="39"/>
      <c r="M1095" s="40"/>
      <c r="N1095" s="160"/>
    </row>
    <row r="1096" spans="2:14" ht="15">
      <c r="B1096" s="30"/>
      <c r="C1096" s="30"/>
      <c r="D1096" s="30"/>
      <c r="E1096" s="30"/>
      <c r="F1096" s="29"/>
      <c r="G1096" s="28"/>
      <c r="H1096" s="17"/>
      <c r="I1096" s="17"/>
      <c r="J1096" s="19"/>
      <c r="K1096" s="38"/>
      <c r="L1096" s="39"/>
      <c r="M1096" s="40"/>
      <c r="N1096" s="160"/>
    </row>
    <row r="1097" spans="2:14" ht="15">
      <c r="B1097" s="30"/>
      <c r="C1097" s="30"/>
      <c r="D1097" s="30"/>
      <c r="E1097" s="30"/>
      <c r="F1097" s="29"/>
      <c r="G1097" s="28"/>
      <c r="H1097" s="17"/>
      <c r="I1097" s="17"/>
      <c r="J1097" s="19"/>
      <c r="K1097" s="38"/>
      <c r="L1097" s="39"/>
      <c r="M1097" s="40"/>
      <c r="N1097" s="160"/>
    </row>
    <row r="1098" spans="2:14" ht="15">
      <c r="B1098" s="30"/>
      <c r="C1098" s="30"/>
      <c r="D1098" s="30"/>
      <c r="E1098" s="30"/>
      <c r="F1098" s="29"/>
      <c r="G1098" s="28"/>
      <c r="H1098" s="17"/>
      <c r="I1098" s="17"/>
      <c r="J1098" s="19"/>
      <c r="K1098" s="38"/>
      <c r="L1098" s="39"/>
      <c r="M1098" s="40"/>
      <c r="N1098" s="160"/>
    </row>
    <row r="1099" spans="2:14" ht="15">
      <c r="B1099" s="30"/>
      <c r="C1099" s="30"/>
      <c r="D1099" s="30"/>
      <c r="E1099" s="30"/>
      <c r="F1099" s="29"/>
      <c r="G1099" s="28"/>
      <c r="H1099" s="17"/>
      <c r="I1099" s="17"/>
      <c r="J1099" s="19"/>
      <c r="K1099" s="38"/>
      <c r="L1099" s="39"/>
      <c r="M1099" s="40"/>
      <c r="N1099" s="160"/>
    </row>
    <row r="1100" spans="2:14" ht="15">
      <c r="B1100" s="30"/>
      <c r="C1100" s="30"/>
      <c r="D1100" s="30"/>
      <c r="E1100" s="30"/>
      <c r="F1100" s="29"/>
      <c r="G1100" s="28"/>
      <c r="H1100" s="17"/>
      <c r="I1100" s="17"/>
      <c r="J1100" s="19"/>
      <c r="K1100" s="38"/>
      <c r="L1100" s="39"/>
      <c r="M1100" s="40"/>
      <c r="N1100" s="160"/>
    </row>
    <row r="1101" spans="2:14" ht="15">
      <c r="B1101" s="30"/>
      <c r="C1101" s="30"/>
      <c r="D1101" s="30"/>
      <c r="E1101" s="30"/>
      <c r="F1101" s="29"/>
      <c r="G1101" s="28"/>
      <c r="H1101" s="17"/>
      <c r="I1101" s="17"/>
      <c r="J1101" s="19"/>
      <c r="K1101" s="38"/>
      <c r="L1101" s="39"/>
      <c r="M1101" s="40"/>
      <c r="N1101" s="160"/>
    </row>
    <row r="1102" spans="2:14" ht="15">
      <c r="B1102" s="30"/>
      <c r="C1102" s="30"/>
      <c r="D1102" s="30"/>
      <c r="E1102" s="30"/>
      <c r="F1102" s="29"/>
      <c r="G1102" s="28"/>
      <c r="H1102" s="17"/>
      <c r="I1102" s="17"/>
      <c r="J1102" s="19"/>
      <c r="K1102" s="38"/>
      <c r="L1102" s="39"/>
      <c r="M1102" s="40"/>
      <c r="N1102" s="160"/>
    </row>
    <row r="1103" spans="2:14" ht="15">
      <c r="B1103" s="30"/>
      <c r="C1103" s="30"/>
      <c r="D1103" s="30"/>
      <c r="E1103" s="30"/>
      <c r="F1103" s="29"/>
      <c r="G1103" s="28"/>
      <c r="H1103" s="17"/>
      <c r="I1103" s="17"/>
      <c r="J1103" s="19"/>
      <c r="K1103" s="38"/>
      <c r="L1103" s="39"/>
      <c r="M1103" s="40"/>
      <c r="N1103" s="160"/>
    </row>
    <row r="1104" spans="2:14" ht="15">
      <c r="B1104" s="30"/>
      <c r="C1104" s="30"/>
      <c r="D1104" s="30"/>
      <c r="E1104" s="30"/>
      <c r="F1104" s="29"/>
      <c r="G1104" s="28"/>
      <c r="H1104" s="17"/>
      <c r="I1104" s="17"/>
      <c r="J1104" s="19"/>
      <c r="K1104" s="38"/>
      <c r="L1104" s="39"/>
      <c r="M1104" s="40"/>
      <c r="N1104" s="160"/>
    </row>
    <row r="1105" spans="2:14" ht="15">
      <c r="B1105" s="30"/>
      <c r="C1105" s="30"/>
      <c r="D1105" s="30"/>
      <c r="E1105" s="30"/>
      <c r="F1105" s="29"/>
      <c r="G1105" s="28"/>
      <c r="H1105" s="17"/>
      <c r="I1105" s="17"/>
      <c r="J1105" s="19"/>
      <c r="K1105" s="38"/>
      <c r="L1105" s="39"/>
      <c r="M1105" s="40"/>
      <c r="N1105" s="160"/>
    </row>
    <row r="1106" spans="2:14" ht="15">
      <c r="B1106" s="30"/>
      <c r="C1106" s="30"/>
      <c r="D1106" s="30"/>
      <c r="E1106" s="30"/>
      <c r="F1106" s="29"/>
      <c r="G1106" s="28"/>
      <c r="H1106" s="17"/>
      <c r="I1106" s="17"/>
      <c r="J1106" s="19"/>
      <c r="K1106" s="38"/>
      <c r="L1106" s="39"/>
      <c r="M1106" s="40"/>
      <c r="N1106" s="160"/>
    </row>
    <row r="1107" spans="2:14" ht="15">
      <c r="B1107" s="30"/>
      <c r="C1107" s="30"/>
      <c r="D1107" s="30"/>
      <c r="E1107" s="30"/>
      <c r="F1107" s="29"/>
      <c r="G1107" s="28"/>
      <c r="H1107" s="17"/>
      <c r="I1107" s="17"/>
      <c r="J1107" s="19"/>
      <c r="K1107" s="38"/>
      <c r="L1107" s="39"/>
      <c r="M1107" s="40"/>
      <c r="N1107" s="160"/>
    </row>
    <row r="1108" spans="2:14" ht="15">
      <c r="B1108" s="30"/>
      <c r="C1108" s="30"/>
      <c r="D1108" s="30"/>
      <c r="E1108" s="30"/>
      <c r="F1108" s="29"/>
      <c r="G1108" s="28"/>
      <c r="H1108" s="17"/>
      <c r="I1108" s="17"/>
      <c r="J1108" s="19"/>
      <c r="K1108" s="38"/>
      <c r="L1108" s="39"/>
      <c r="M1108" s="40"/>
      <c r="N1108" s="160"/>
    </row>
    <row r="1109" spans="2:14" ht="15">
      <c r="B1109" s="30"/>
      <c r="C1109" s="30"/>
      <c r="D1109" s="30"/>
      <c r="E1109" s="30"/>
      <c r="F1109" s="29"/>
      <c r="G1109" s="28"/>
      <c r="H1109" s="17"/>
      <c r="I1109" s="17"/>
      <c r="J1109" s="19"/>
      <c r="K1109" s="38"/>
      <c r="L1109" s="39"/>
      <c r="M1109" s="40"/>
      <c r="N1109" s="160"/>
    </row>
    <row r="1110" spans="2:14" ht="15">
      <c r="B1110" s="30"/>
      <c r="C1110" s="30"/>
      <c r="D1110" s="30"/>
      <c r="E1110" s="30"/>
      <c r="F1110" s="29"/>
      <c r="G1110" s="28"/>
      <c r="H1110" s="17"/>
      <c r="I1110" s="17"/>
      <c r="J1110" s="19"/>
      <c r="K1110" s="38"/>
      <c r="L1110" s="39"/>
      <c r="M1110" s="40"/>
      <c r="N1110" s="160"/>
    </row>
    <row r="1111" spans="2:14" ht="15">
      <c r="B1111" s="30"/>
      <c r="C1111" s="30"/>
      <c r="D1111" s="30"/>
      <c r="E1111" s="30"/>
      <c r="F1111" s="29"/>
      <c r="G1111" s="28"/>
      <c r="H1111" s="17"/>
      <c r="I1111" s="17"/>
      <c r="J1111" s="19"/>
      <c r="K1111" s="38"/>
      <c r="L1111" s="39"/>
      <c r="M1111" s="40"/>
      <c r="N1111" s="160"/>
    </row>
    <row r="1112" spans="2:14" ht="15">
      <c r="B1112" s="30"/>
      <c r="C1112" s="30"/>
      <c r="D1112" s="30"/>
      <c r="E1112" s="30"/>
      <c r="F1112" s="29"/>
      <c r="G1112" s="28"/>
      <c r="H1112" s="17"/>
      <c r="I1112" s="17"/>
      <c r="J1112" s="19"/>
      <c r="K1112" s="38"/>
      <c r="L1112" s="39"/>
      <c r="M1112" s="40"/>
      <c r="N1112" s="160"/>
    </row>
    <row r="1113" spans="2:14" ht="15">
      <c r="B1113" s="30"/>
      <c r="C1113" s="30"/>
      <c r="D1113" s="30"/>
      <c r="E1113" s="30"/>
      <c r="F1113" s="29"/>
      <c r="G1113" s="28"/>
      <c r="H1113" s="17"/>
      <c r="I1113" s="17"/>
      <c r="J1113" s="19"/>
      <c r="K1113" s="38"/>
      <c r="L1113" s="39"/>
      <c r="M1113" s="40"/>
      <c r="N1113" s="160"/>
    </row>
    <row r="1114" spans="2:14" ht="15">
      <c r="B1114" s="30"/>
      <c r="C1114" s="30"/>
      <c r="D1114" s="30"/>
      <c r="E1114" s="30"/>
      <c r="F1114" s="29"/>
      <c r="G1114" s="28"/>
      <c r="H1114" s="17"/>
      <c r="I1114" s="17"/>
      <c r="J1114" s="19"/>
      <c r="K1114" s="38"/>
      <c r="L1114" s="39"/>
      <c r="M1114" s="40"/>
      <c r="N1114" s="160"/>
    </row>
    <row r="1115" spans="2:14" ht="15">
      <c r="B1115" s="30"/>
      <c r="C1115" s="30"/>
      <c r="D1115" s="30"/>
      <c r="E1115" s="30"/>
      <c r="F1115" s="29"/>
      <c r="G1115" s="28"/>
      <c r="H1115" s="17"/>
      <c r="I1115" s="17"/>
      <c r="J1115" s="19"/>
      <c r="K1115" s="38"/>
      <c r="L1115" s="39"/>
      <c r="M1115" s="40"/>
      <c r="N1115" s="160"/>
    </row>
    <row r="1116" spans="2:14" ht="15">
      <c r="B1116" s="30"/>
      <c r="C1116" s="30"/>
      <c r="D1116" s="30"/>
      <c r="E1116" s="30"/>
      <c r="F1116" s="29"/>
      <c r="G1116" s="28"/>
      <c r="H1116" s="17"/>
      <c r="I1116" s="17"/>
      <c r="J1116" s="19"/>
      <c r="K1116" s="38"/>
      <c r="L1116" s="39"/>
      <c r="M1116" s="40"/>
      <c r="N1116" s="160"/>
    </row>
    <row r="1117" spans="2:14" ht="15">
      <c r="B1117" s="30"/>
      <c r="C1117" s="30"/>
      <c r="D1117" s="30"/>
      <c r="E1117" s="30"/>
      <c r="F1117" s="29"/>
      <c r="G1117" s="28"/>
      <c r="H1117" s="17"/>
      <c r="I1117" s="17"/>
      <c r="J1117" s="19"/>
      <c r="K1117" s="38"/>
      <c r="L1117" s="39"/>
      <c r="M1117" s="40"/>
      <c r="N1117" s="160"/>
    </row>
    <row r="1118" spans="2:14" ht="15">
      <c r="B1118" s="30"/>
      <c r="C1118" s="30"/>
      <c r="D1118" s="30"/>
      <c r="E1118" s="30"/>
      <c r="F1118" s="29"/>
      <c r="G1118" s="28"/>
      <c r="H1118" s="17"/>
      <c r="I1118" s="17"/>
      <c r="J1118" s="19"/>
      <c r="K1118" s="38"/>
      <c r="L1118" s="39"/>
      <c r="M1118" s="40"/>
      <c r="N1118" s="160"/>
    </row>
    <row r="1119" spans="2:14" ht="15">
      <c r="B1119" s="30"/>
      <c r="C1119" s="30"/>
      <c r="D1119" s="30"/>
      <c r="E1119" s="30"/>
      <c r="F1119" s="29"/>
      <c r="G1119" s="28"/>
      <c r="H1119" s="17"/>
      <c r="I1119" s="17"/>
      <c r="J1119" s="19"/>
      <c r="K1119" s="38"/>
      <c r="L1119" s="39"/>
      <c r="M1119" s="40"/>
      <c r="N1119" s="160"/>
    </row>
    <row r="1120" spans="2:14" ht="15">
      <c r="B1120" s="30"/>
      <c r="C1120" s="30"/>
      <c r="D1120" s="30"/>
      <c r="E1120" s="30"/>
      <c r="F1120" s="29"/>
      <c r="G1120" s="28"/>
      <c r="H1120" s="17"/>
      <c r="I1120" s="17"/>
      <c r="J1120" s="19"/>
      <c r="K1120" s="38"/>
      <c r="L1120" s="39"/>
      <c r="M1120" s="40"/>
      <c r="N1120" s="160"/>
    </row>
    <row r="1121" spans="2:14" ht="15">
      <c r="B1121" s="30"/>
      <c r="C1121" s="30"/>
      <c r="D1121" s="30"/>
      <c r="E1121" s="30"/>
      <c r="F1121" s="29"/>
      <c r="G1121" s="28"/>
      <c r="H1121" s="17"/>
      <c r="I1121" s="17"/>
      <c r="J1121" s="19"/>
      <c r="K1121" s="38"/>
      <c r="L1121" s="39"/>
      <c r="M1121" s="40"/>
      <c r="N1121" s="160"/>
    </row>
    <row r="1122" spans="2:14" ht="15">
      <c r="B1122" s="30"/>
      <c r="C1122" s="30"/>
      <c r="D1122" s="30"/>
      <c r="E1122" s="30"/>
      <c r="F1122" s="29"/>
      <c r="G1122" s="28"/>
      <c r="H1122" s="17"/>
      <c r="I1122" s="17"/>
      <c r="J1122" s="19"/>
      <c r="K1122" s="38"/>
      <c r="L1122" s="39"/>
      <c r="M1122" s="40"/>
      <c r="N1122" s="160"/>
    </row>
    <row r="1123" spans="2:14" ht="15">
      <c r="B1123" s="30"/>
      <c r="C1123" s="30"/>
      <c r="D1123" s="30"/>
      <c r="E1123" s="30"/>
      <c r="F1123" s="29"/>
      <c r="G1123" s="28"/>
      <c r="H1123" s="17"/>
      <c r="I1123" s="17"/>
      <c r="J1123" s="19"/>
      <c r="K1123" s="38"/>
      <c r="L1123" s="39"/>
      <c r="M1123" s="40"/>
      <c r="N1123" s="160"/>
    </row>
    <row r="1124" spans="2:14" ht="15">
      <c r="B1124" s="30"/>
      <c r="C1124" s="30"/>
      <c r="D1124" s="30"/>
      <c r="E1124" s="30"/>
      <c r="F1124" s="29"/>
      <c r="G1124" s="28"/>
      <c r="H1124" s="17"/>
      <c r="I1124" s="17"/>
      <c r="J1124" s="19"/>
      <c r="K1124" s="38"/>
      <c r="L1124" s="39"/>
      <c r="M1124" s="40"/>
      <c r="N1124" s="160"/>
    </row>
    <row r="1125" spans="2:14" ht="15">
      <c r="B1125" s="30"/>
      <c r="C1125" s="30"/>
      <c r="D1125" s="30"/>
      <c r="E1125" s="30"/>
      <c r="F1125" s="29"/>
      <c r="G1125" s="28"/>
      <c r="H1125" s="17"/>
      <c r="I1125" s="17"/>
      <c r="J1125" s="19"/>
      <c r="K1125" s="38"/>
      <c r="L1125" s="39"/>
      <c r="M1125" s="40"/>
      <c r="N1125" s="160"/>
    </row>
    <row r="1126" spans="2:14" ht="15">
      <c r="B1126" s="30"/>
      <c r="C1126" s="30"/>
      <c r="D1126" s="30"/>
      <c r="E1126" s="30"/>
      <c r="F1126" s="29"/>
      <c r="G1126" s="28"/>
      <c r="H1126" s="17"/>
      <c r="I1126" s="17"/>
      <c r="J1126" s="19"/>
      <c r="K1126" s="38"/>
      <c r="L1126" s="39"/>
      <c r="M1126" s="40"/>
      <c r="N1126" s="160"/>
    </row>
    <row r="1127" spans="2:14" ht="15">
      <c r="B1127" s="30"/>
      <c r="C1127" s="30"/>
      <c r="D1127" s="30"/>
      <c r="E1127" s="30"/>
      <c r="F1127" s="29"/>
      <c r="G1127" s="28"/>
      <c r="H1127" s="17"/>
      <c r="I1127" s="17"/>
      <c r="J1127" s="19"/>
      <c r="K1127" s="38"/>
      <c r="L1127" s="39"/>
      <c r="M1127" s="40"/>
      <c r="N1127" s="160"/>
    </row>
    <row r="1128" spans="2:14" ht="15">
      <c r="B1128" s="30"/>
      <c r="C1128" s="30"/>
      <c r="D1128" s="30"/>
      <c r="E1128" s="30"/>
      <c r="F1128" s="29"/>
      <c r="G1128" s="28"/>
      <c r="H1128" s="17"/>
      <c r="I1128" s="17"/>
      <c r="J1128" s="19"/>
      <c r="K1128" s="38"/>
      <c r="L1128" s="39"/>
      <c r="M1128" s="40"/>
      <c r="N1128" s="160"/>
    </row>
    <row r="1129" spans="2:14" ht="15">
      <c r="B1129" s="30"/>
      <c r="C1129" s="30"/>
      <c r="D1129" s="30"/>
      <c r="E1129" s="30"/>
      <c r="F1129" s="29"/>
      <c r="G1129" s="28"/>
      <c r="H1129" s="17"/>
      <c r="I1129" s="17"/>
      <c r="J1129" s="19"/>
      <c r="K1129" s="38"/>
      <c r="L1129" s="39"/>
      <c r="M1129" s="40"/>
      <c r="N1129" s="160"/>
    </row>
    <row r="1130" spans="2:14" ht="15">
      <c r="B1130" s="30"/>
      <c r="C1130" s="30"/>
      <c r="D1130" s="30"/>
      <c r="E1130" s="30"/>
      <c r="F1130" s="29"/>
      <c r="G1130" s="28"/>
      <c r="H1130" s="17"/>
      <c r="I1130" s="17"/>
      <c r="J1130" s="19"/>
      <c r="K1130" s="38"/>
      <c r="L1130" s="39"/>
      <c r="M1130" s="40"/>
      <c r="N1130" s="160"/>
    </row>
    <row r="1131" spans="2:14" ht="15">
      <c r="B1131" s="30"/>
      <c r="C1131" s="30"/>
      <c r="D1131" s="30"/>
      <c r="E1131" s="30"/>
      <c r="F1131" s="29"/>
      <c r="G1131" s="28"/>
      <c r="H1131" s="17"/>
      <c r="I1131" s="17"/>
      <c r="J1131" s="19"/>
      <c r="K1131" s="38"/>
      <c r="L1131" s="39"/>
      <c r="M1131" s="40"/>
      <c r="N1131" s="160"/>
    </row>
    <row r="1132" spans="2:14" ht="15">
      <c r="B1132" s="30"/>
      <c r="C1132" s="30"/>
      <c r="D1132" s="30"/>
      <c r="E1132" s="30"/>
      <c r="F1132" s="29"/>
      <c r="G1132" s="28"/>
      <c r="H1132" s="17"/>
      <c r="I1132" s="17"/>
      <c r="J1132" s="19"/>
      <c r="K1132" s="38"/>
      <c r="L1132" s="39"/>
      <c r="M1132" s="40"/>
      <c r="N1132" s="160"/>
    </row>
    <row r="1133" spans="2:14" ht="15">
      <c r="B1133" s="30"/>
      <c r="C1133" s="30"/>
      <c r="D1133" s="30"/>
      <c r="E1133" s="30"/>
      <c r="F1133" s="29"/>
      <c r="G1133" s="28"/>
      <c r="H1133" s="17"/>
      <c r="I1133" s="17"/>
      <c r="J1133" s="19"/>
      <c r="K1133" s="38"/>
      <c r="L1133" s="39"/>
      <c r="M1133" s="40"/>
      <c r="N1133" s="160"/>
    </row>
    <row r="1134" spans="2:14" ht="15">
      <c r="B1134" s="30"/>
      <c r="C1134" s="30"/>
      <c r="D1134" s="30"/>
      <c r="E1134" s="30"/>
      <c r="F1134" s="29"/>
      <c r="G1134" s="28"/>
      <c r="H1134" s="17"/>
      <c r="I1134" s="17"/>
      <c r="J1134" s="19"/>
      <c r="K1134" s="38"/>
      <c r="L1134" s="39"/>
      <c r="M1134" s="40"/>
      <c r="N1134" s="160"/>
    </row>
    <row r="1135" spans="2:14" ht="15">
      <c r="B1135" s="30"/>
      <c r="C1135" s="30"/>
      <c r="D1135" s="30"/>
      <c r="E1135" s="30"/>
      <c r="F1135" s="29"/>
      <c r="G1135" s="28"/>
      <c r="H1135" s="17"/>
      <c r="I1135" s="17"/>
      <c r="J1135" s="19"/>
      <c r="K1135" s="38"/>
      <c r="L1135" s="39"/>
      <c r="M1135" s="40"/>
      <c r="N1135" s="160"/>
    </row>
    <row r="1136" spans="2:14" ht="15">
      <c r="B1136" s="30"/>
      <c r="C1136" s="30"/>
      <c r="D1136" s="30"/>
      <c r="E1136" s="30"/>
      <c r="F1136" s="29"/>
      <c r="G1136" s="28"/>
      <c r="H1136" s="17"/>
      <c r="I1136" s="17"/>
      <c r="J1136" s="19"/>
      <c r="K1136" s="38"/>
      <c r="L1136" s="39"/>
      <c r="M1136" s="40"/>
      <c r="N1136" s="160"/>
    </row>
    <row r="1137" spans="2:14" ht="15">
      <c r="B1137" s="30"/>
      <c r="C1137" s="30"/>
      <c r="D1137" s="30"/>
      <c r="E1137" s="30"/>
      <c r="F1137" s="29"/>
      <c r="G1137" s="28"/>
      <c r="H1137" s="17"/>
      <c r="I1137" s="17"/>
      <c r="J1137" s="19"/>
      <c r="K1137" s="38"/>
      <c r="L1137" s="39"/>
      <c r="M1137" s="40"/>
      <c r="N1137" s="160"/>
    </row>
    <row r="1138" spans="2:14" ht="15">
      <c r="B1138" s="30"/>
      <c r="C1138" s="30"/>
      <c r="D1138" s="30"/>
      <c r="E1138" s="30"/>
      <c r="F1138" s="29"/>
      <c r="G1138" s="28"/>
      <c r="H1138" s="17"/>
      <c r="I1138" s="17"/>
      <c r="J1138" s="19"/>
      <c r="K1138" s="38"/>
      <c r="L1138" s="39"/>
      <c r="M1138" s="40"/>
      <c r="N1138" s="160"/>
    </row>
    <row r="1139" spans="2:14" ht="15">
      <c r="B1139" s="30"/>
      <c r="C1139" s="30"/>
      <c r="D1139" s="30"/>
      <c r="E1139" s="30"/>
      <c r="F1139" s="29"/>
      <c r="G1139" s="28"/>
      <c r="H1139" s="17"/>
      <c r="I1139" s="17"/>
      <c r="J1139" s="19"/>
      <c r="K1139" s="38"/>
      <c r="L1139" s="39"/>
      <c r="M1139" s="40"/>
      <c r="N1139" s="160"/>
    </row>
    <row r="1140" spans="2:14" ht="15">
      <c r="B1140" s="30"/>
      <c r="C1140" s="30"/>
      <c r="D1140" s="30"/>
      <c r="E1140" s="30"/>
      <c r="F1140" s="29"/>
      <c r="G1140" s="28"/>
      <c r="H1140" s="17"/>
      <c r="I1140" s="17"/>
      <c r="J1140" s="19"/>
      <c r="K1140" s="38"/>
      <c r="L1140" s="39"/>
      <c r="M1140" s="40"/>
      <c r="N1140" s="160"/>
    </row>
    <row r="1141" spans="2:14" ht="15">
      <c r="B1141" s="30"/>
      <c r="C1141" s="30"/>
      <c r="D1141" s="30"/>
      <c r="E1141" s="30"/>
      <c r="F1141" s="29"/>
      <c r="G1141" s="28"/>
      <c r="H1141" s="17"/>
      <c r="I1141" s="17"/>
      <c r="J1141" s="19"/>
      <c r="K1141" s="38"/>
      <c r="L1141" s="39"/>
      <c r="M1141" s="40"/>
      <c r="N1141" s="160"/>
    </row>
    <row r="1142" spans="2:14" ht="15">
      <c r="B1142" s="30"/>
      <c r="C1142" s="30"/>
      <c r="D1142" s="30"/>
      <c r="E1142" s="30"/>
      <c r="F1142" s="29"/>
      <c r="G1142" s="28"/>
      <c r="H1142" s="17"/>
      <c r="I1142" s="17"/>
      <c r="J1142" s="19"/>
      <c r="K1142" s="38"/>
      <c r="L1142" s="39"/>
      <c r="M1142" s="40"/>
      <c r="N1142" s="160"/>
    </row>
    <row r="1143" spans="2:14" ht="15">
      <c r="B1143" s="30"/>
      <c r="C1143" s="30"/>
      <c r="D1143" s="30"/>
      <c r="E1143" s="30"/>
      <c r="F1143" s="29"/>
      <c r="G1143" s="28"/>
      <c r="H1143" s="17"/>
      <c r="I1143" s="17"/>
      <c r="J1143" s="19"/>
      <c r="K1143" s="38"/>
      <c r="L1143" s="39"/>
      <c r="M1143" s="40"/>
      <c r="N1143" s="160"/>
    </row>
    <row r="1144" spans="2:14" ht="15">
      <c r="B1144" s="30"/>
      <c r="C1144" s="30"/>
      <c r="D1144" s="30"/>
      <c r="E1144" s="30"/>
      <c r="F1144" s="29"/>
      <c r="G1144" s="28"/>
      <c r="H1144" s="17"/>
      <c r="I1144" s="17"/>
      <c r="J1144" s="19"/>
      <c r="K1144" s="38"/>
      <c r="L1144" s="39"/>
      <c r="M1144" s="40"/>
      <c r="N1144" s="160"/>
    </row>
    <row r="1145" spans="2:14" ht="15">
      <c r="B1145" s="30"/>
      <c r="C1145" s="30"/>
      <c r="D1145" s="30"/>
      <c r="E1145" s="30"/>
      <c r="F1145" s="29"/>
      <c r="G1145" s="28"/>
      <c r="H1145" s="17"/>
      <c r="I1145" s="17"/>
      <c r="J1145" s="19"/>
      <c r="K1145" s="38"/>
      <c r="L1145" s="39"/>
      <c r="M1145" s="40"/>
      <c r="N1145" s="160"/>
    </row>
    <row r="1146" spans="2:14" ht="15">
      <c r="B1146" s="30"/>
      <c r="C1146" s="30"/>
      <c r="D1146" s="30"/>
      <c r="E1146" s="30"/>
      <c r="F1146" s="29"/>
      <c r="G1146" s="28"/>
      <c r="H1146" s="17"/>
      <c r="I1146" s="17"/>
      <c r="J1146" s="19"/>
      <c r="K1146" s="38"/>
      <c r="L1146" s="39"/>
      <c r="M1146" s="40"/>
      <c r="N1146" s="160"/>
    </row>
    <row r="1147" spans="2:14" ht="15">
      <c r="B1147" s="30"/>
      <c r="C1147" s="30"/>
      <c r="D1147" s="30"/>
      <c r="E1147" s="30"/>
      <c r="F1147" s="29"/>
      <c r="G1147" s="28"/>
      <c r="H1147" s="17"/>
      <c r="I1147" s="17"/>
      <c r="J1147" s="19"/>
      <c r="K1147" s="38"/>
      <c r="L1147" s="39"/>
      <c r="M1147" s="40"/>
      <c r="N1147" s="160"/>
    </row>
    <row r="1148" spans="2:14" ht="15">
      <c r="B1148" s="30"/>
      <c r="C1148" s="30"/>
      <c r="D1148" s="30"/>
      <c r="E1148" s="30"/>
      <c r="F1148" s="29"/>
      <c r="G1148" s="28"/>
      <c r="H1148" s="17"/>
      <c r="I1148" s="17"/>
      <c r="J1148" s="19"/>
      <c r="K1148" s="38"/>
      <c r="L1148" s="39"/>
      <c r="M1148" s="40"/>
      <c r="N1148" s="160"/>
    </row>
    <row r="1149" spans="2:14" ht="15">
      <c r="B1149" s="30"/>
      <c r="C1149" s="30"/>
      <c r="D1149" s="30"/>
      <c r="E1149" s="30"/>
      <c r="F1149" s="29"/>
      <c r="G1149" s="28"/>
      <c r="H1149" s="17"/>
      <c r="I1149" s="17"/>
      <c r="J1149" s="19"/>
      <c r="K1149" s="38"/>
      <c r="L1149" s="39"/>
      <c r="M1149" s="40"/>
      <c r="N1149" s="160"/>
    </row>
    <row r="1150" spans="2:14" ht="15">
      <c r="B1150" s="30"/>
      <c r="C1150" s="30"/>
      <c r="D1150" s="30"/>
      <c r="E1150" s="30"/>
      <c r="F1150" s="29"/>
      <c r="G1150" s="28"/>
      <c r="H1150" s="17"/>
      <c r="I1150" s="17"/>
      <c r="J1150" s="19"/>
      <c r="K1150" s="38"/>
      <c r="L1150" s="39"/>
      <c r="M1150" s="40"/>
      <c r="N1150" s="160"/>
    </row>
    <row r="1151" spans="2:14" ht="15">
      <c r="B1151" s="30"/>
      <c r="C1151" s="30"/>
      <c r="D1151" s="30"/>
      <c r="E1151" s="30"/>
      <c r="F1151" s="29"/>
      <c r="G1151" s="28"/>
      <c r="H1151" s="17"/>
      <c r="I1151" s="17"/>
      <c r="J1151" s="19"/>
      <c r="K1151" s="38"/>
      <c r="L1151" s="39"/>
      <c r="M1151" s="40"/>
      <c r="N1151" s="160"/>
    </row>
    <row r="1152" spans="2:14" ht="15">
      <c r="B1152" s="30"/>
      <c r="C1152" s="30"/>
      <c r="D1152" s="30"/>
      <c r="E1152" s="30"/>
      <c r="F1152" s="29"/>
      <c r="G1152" s="28"/>
      <c r="H1152" s="17"/>
      <c r="I1152" s="17"/>
      <c r="J1152" s="19"/>
      <c r="K1152" s="38"/>
      <c r="L1152" s="39"/>
      <c r="M1152" s="40"/>
      <c r="N1152" s="160"/>
    </row>
    <row r="1153" spans="2:14" ht="15">
      <c r="B1153" s="30"/>
      <c r="C1153" s="30"/>
      <c r="D1153" s="30"/>
      <c r="E1153" s="30"/>
      <c r="F1153" s="29"/>
      <c r="G1153" s="28"/>
      <c r="H1153" s="17"/>
      <c r="I1153" s="17"/>
      <c r="J1153" s="19"/>
      <c r="K1153" s="38"/>
      <c r="L1153" s="39"/>
      <c r="M1153" s="40"/>
      <c r="N1153" s="160"/>
    </row>
    <row r="1154" spans="2:14" ht="15">
      <c r="B1154" s="30"/>
      <c r="C1154" s="30"/>
      <c r="D1154" s="30"/>
      <c r="E1154" s="30"/>
      <c r="F1154" s="29"/>
      <c r="G1154" s="28"/>
      <c r="H1154" s="17"/>
      <c r="I1154" s="17"/>
      <c r="J1154" s="19"/>
      <c r="K1154" s="38"/>
      <c r="L1154" s="39"/>
      <c r="M1154" s="40"/>
      <c r="N1154" s="160"/>
    </row>
    <row r="1155" spans="2:14" ht="15">
      <c r="B1155" s="30"/>
      <c r="C1155" s="30"/>
      <c r="D1155" s="30"/>
      <c r="E1155" s="30"/>
      <c r="F1155" s="29"/>
      <c r="G1155" s="28"/>
      <c r="H1155" s="17"/>
      <c r="I1155" s="17"/>
      <c r="J1155" s="19"/>
      <c r="K1155" s="38"/>
      <c r="L1155" s="39"/>
      <c r="M1155" s="40"/>
      <c r="N1155" s="160"/>
    </row>
    <row r="1156" spans="2:14" ht="15">
      <c r="B1156" s="30"/>
      <c r="C1156" s="30"/>
      <c r="D1156" s="30"/>
      <c r="E1156" s="30"/>
      <c r="F1156" s="29"/>
      <c r="G1156" s="28"/>
      <c r="H1156" s="17"/>
      <c r="I1156" s="17"/>
      <c r="J1156" s="19"/>
      <c r="K1156" s="38"/>
      <c r="L1156" s="39"/>
      <c r="M1156" s="40"/>
      <c r="N1156" s="160"/>
    </row>
    <row r="1157" spans="2:14" ht="15">
      <c r="B1157" s="30"/>
      <c r="C1157" s="30"/>
      <c r="D1157" s="30"/>
      <c r="E1157" s="30"/>
      <c r="F1157" s="29"/>
      <c r="G1157" s="28"/>
      <c r="H1157" s="17"/>
      <c r="I1157" s="17"/>
      <c r="J1157" s="19"/>
      <c r="K1157" s="38"/>
      <c r="L1157" s="39"/>
      <c r="M1157" s="40"/>
      <c r="N1157" s="160"/>
    </row>
    <row r="1158" spans="2:14" ht="15">
      <c r="B1158" s="30"/>
      <c r="C1158" s="30"/>
      <c r="D1158" s="30"/>
      <c r="E1158" s="30"/>
      <c r="F1158" s="29"/>
      <c r="G1158" s="28"/>
      <c r="H1158" s="17"/>
      <c r="I1158" s="17"/>
      <c r="J1158" s="19"/>
      <c r="K1158" s="38"/>
      <c r="L1158" s="39"/>
      <c r="M1158" s="40"/>
      <c r="N1158" s="160"/>
    </row>
    <row r="1159" spans="2:14" ht="15">
      <c r="B1159" s="30"/>
      <c r="C1159" s="30"/>
      <c r="D1159" s="30"/>
      <c r="E1159" s="30"/>
      <c r="F1159" s="29"/>
      <c r="G1159" s="28"/>
      <c r="H1159" s="17"/>
      <c r="I1159" s="17"/>
      <c r="J1159" s="19"/>
      <c r="K1159" s="38"/>
      <c r="L1159" s="39"/>
      <c r="M1159" s="40"/>
      <c r="N1159" s="160"/>
    </row>
    <row r="1160" spans="2:14" ht="15">
      <c r="B1160" s="30"/>
      <c r="C1160" s="30"/>
      <c r="D1160" s="30"/>
      <c r="E1160" s="30"/>
      <c r="F1160" s="29"/>
      <c r="G1160" s="28"/>
      <c r="H1160" s="17"/>
      <c r="I1160" s="17"/>
      <c r="J1160" s="19"/>
      <c r="K1160" s="38"/>
      <c r="L1160" s="39"/>
      <c r="M1160" s="40"/>
      <c r="N1160" s="160"/>
    </row>
    <row r="1161" spans="2:14" ht="15">
      <c r="B1161" s="30"/>
      <c r="C1161" s="30"/>
      <c r="D1161" s="30"/>
      <c r="E1161" s="30"/>
      <c r="F1161" s="29"/>
      <c r="G1161" s="28"/>
      <c r="H1161" s="17"/>
      <c r="I1161" s="17"/>
      <c r="J1161" s="19"/>
      <c r="K1161" s="38"/>
      <c r="L1161" s="39"/>
      <c r="M1161" s="40"/>
      <c r="N1161" s="160"/>
    </row>
    <row r="1162" spans="2:14" ht="15">
      <c r="B1162" s="30"/>
      <c r="C1162" s="30"/>
      <c r="D1162" s="30"/>
      <c r="E1162" s="30"/>
      <c r="F1162" s="29"/>
      <c r="G1162" s="28"/>
      <c r="H1162" s="17"/>
      <c r="I1162" s="17"/>
      <c r="J1162" s="19"/>
      <c r="K1162" s="38"/>
      <c r="L1162" s="39"/>
      <c r="M1162" s="40"/>
      <c r="N1162" s="160"/>
    </row>
    <row r="1163" spans="2:14" ht="15">
      <c r="B1163" s="30"/>
      <c r="C1163" s="30"/>
      <c r="D1163" s="30"/>
      <c r="E1163" s="30"/>
      <c r="F1163" s="29"/>
      <c r="G1163" s="28"/>
      <c r="H1163" s="17"/>
      <c r="I1163" s="17"/>
      <c r="J1163" s="19"/>
      <c r="K1163" s="38"/>
      <c r="L1163" s="39"/>
      <c r="M1163" s="40"/>
      <c r="N1163" s="160"/>
    </row>
    <row r="1164" spans="2:14" ht="15">
      <c r="B1164" s="30"/>
      <c r="C1164" s="30"/>
      <c r="D1164" s="30"/>
      <c r="E1164" s="30"/>
      <c r="F1164" s="29"/>
      <c r="G1164" s="28"/>
      <c r="H1164" s="17"/>
      <c r="I1164" s="17"/>
      <c r="J1164" s="19"/>
      <c r="K1164" s="38"/>
      <c r="L1164" s="39"/>
      <c r="M1164" s="40"/>
      <c r="N1164" s="160"/>
    </row>
    <row r="1165" spans="2:14" ht="15">
      <c r="B1165" s="30"/>
      <c r="C1165" s="30"/>
      <c r="D1165" s="30"/>
      <c r="E1165" s="30"/>
      <c r="F1165" s="29"/>
      <c r="G1165" s="28"/>
      <c r="H1165" s="17"/>
      <c r="I1165" s="17"/>
      <c r="J1165" s="19"/>
      <c r="K1165" s="38"/>
      <c r="L1165" s="39"/>
      <c r="M1165" s="40"/>
      <c r="N1165" s="160"/>
    </row>
    <row r="1166" spans="2:14" ht="15">
      <c r="B1166" s="30"/>
      <c r="C1166" s="30"/>
      <c r="D1166" s="30"/>
      <c r="E1166" s="30"/>
      <c r="F1166" s="29"/>
      <c r="G1166" s="28"/>
      <c r="H1166" s="17"/>
      <c r="I1166" s="17"/>
      <c r="J1166" s="19"/>
      <c r="K1166" s="38"/>
      <c r="L1166" s="39"/>
      <c r="M1166" s="40"/>
      <c r="N1166" s="160"/>
    </row>
    <row r="1167" spans="2:14" ht="15">
      <c r="B1167" s="30"/>
      <c r="C1167" s="30"/>
      <c r="D1167" s="30"/>
      <c r="E1167" s="30"/>
      <c r="F1167" s="29"/>
      <c r="G1167" s="28"/>
      <c r="H1167" s="17"/>
      <c r="I1167" s="17"/>
      <c r="J1167" s="19"/>
      <c r="K1167" s="38"/>
      <c r="L1167" s="39"/>
      <c r="M1167" s="40"/>
      <c r="N1167" s="160"/>
    </row>
    <row r="1168" spans="2:14" ht="15">
      <c r="B1168" s="30"/>
      <c r="C1168" s="30"/>
      <c r="D1168" s="30"/>
      <c r="E1168" s="30"/>
      <c r="F1168" s="29"/>
      <c r="G1168" s="28"/>
      <c r="H1168" s="17"/>
      <c r="I1168" s="17"/>
      <c r="J1168" s="19"/>
      <c r="K1168" s="38"/>
      <c r="L1168" s="39"/>
      <c r="M1168" s="40"/>
      <c r="N1168" s="160"/>
    </row>
    <row r="1169" spans="2:14" ht="15">
      <c r="B1169" s="30"/>
      <c r="C1169" s="30"/>
      <c r="D1169" s="30"/>
      <c r="E1169" s="30"/>
      <c r="F1169" s="29"/>
      <c r="G1169" s="28"/>
      <c r="H1169" s="17"/>
      <c r="I1169" s="17"/>
      <c r="J1169" s="19"/>
      <c r="K1169" s="38"/>
      <c r="L1169" s="39"/>
      <c r="M1169" s="40"/>
      <c r="N1169" s="160"/>
    </row>
    <row r="1170" spans="2:14" ht="15">
      <c r="B1170" s="30"/>
      <c r="C1170" s="30"/>
      <c r="D1170" s="30"/>
      <c r="E1170" s="30"/>
      <c r="F1170" s="29"/>
      <c r="G1170" s="28"/>
      <c r="H1170" s="17"/>
      <c r="I1170" s="17"/>
      <c r="J1170" s="19"/>
      <c r="K1170" s="38"/>
      <c r="L1170" s="39"/>
      <c r="M1170" s="40"/>
      <c r="N1170" s="160"/>
    </row>
    <row r="1171" spans="2:14" ht="15">
      <c r="B1171" s="30"/>
      <c r="C1171" s="30"/>
      <c r="D1171" s="30"/>
      <c r="E1171" s="30"/>
      <c r="F1171" s="29"/>
      <c r="G1171" s="28"/>
      <c r="H1171" s="17"/>
      <c r="I1171" s="17"/>
      <c r="J1171" s="19"/>
      <c r="K1171" s="38"/>
      <c r="L1171" s="39"/>
      <c r="M1171" s="40"/>
      <c r="N1171" s="160"/>
    </row>
    <row r="1172" spans="2:14" ht="15">
      <c r="B1172" s="30"/>
      <c r="C1172" s="30"/>
      <c r="D1172" s="30"/>
      <c r="E1172" s="30"/>
      <c r="F1172" s="29"/>
      <c r="G1172" s="28"/>
      <c r="H1172" s="17"/>
      <c r="I1172" s="17"/>
      <c r="J1172" s="19"/>
      <c r="K1172" s="38"/>
      <c r="L1172" s="39"/>
      <c r="M1172" s="40"/>
      <c r="N1172" s="160"/>
    </row>
    <row r="1173" spans="2:14" ht="15">
      <c r="B1173" s="30"/>
      <c r="C1173" s="30"/>
      <c r="D1173" s="30"/>
      <c r="E1173" s="30"/>
      <c r="F1173" s="29"/>
      <c r="G1173" s="28"/>
      <c r="H1173" s="17"/>
      <c r="I1173" s="17"/>
      <c r="J1173" s="19"/>
      <c r="K1173" s="38"/>
      <c r="L1173" s="39"/>
      <c r="M1173" s="40"/>
      <c r="N1173" s="160"/>
    </row>
    <row r="1174" spans="2:14" ht="15">
      <c r="B1174" s="30"/>
      <c r="C1174" s="30"/>
      <c r="D1174" s="30"/>
      <c r="E1174" s="30"/>
      <c r="F1174" s="29"/>
      <c r="G1174" s="28"/>
      <c r="H1174" s="17"/>
      <c r="I1174" s="17"/>
      <c r="J1174" s="19"/>
      <c r="K1174" s="38"/>
      <c r="L1174" s="39"/>
      <c r="M1174" s="40"/>
      <c r="N1174" s="160"/>
    </row>
    <row r="1175" spans="2:14" ht="15">
      <c r="B1175" s="30"/>
      <c r="C1175" s="30"/>
      <c r="D1175" s="30"/>
      <c r="E1175" s="30"/>
      <c r="F1175" s="29"/>
      <c r="G1175" s="28"/>
      <c r="H1175" s="17"/>
      <c r="I1175" s="17"/>
      <c r="J1175" s="19"/>
      <c r="K1175" s="38"/>
      <c r="L1175" s="39"/>
      <c r="M1175" s="40"/>
      <c r="N1175" s="160"/>
    </row>
    <row r="1176" spans="2:14" ht="15">
      <c r="B1176" s="30"/>
      <c r="C1176" s="30"/>
      <c r="D1176" s="30"/>
      <c r="E1176" s="30"/>
      <c r="F1176" s="29"/>
      <c r="G1176" s="28"/>
      <c r="H1176" s="17"/>
      <c r="I1176" s="17"/>
      <c r="J1176" s="19"/>
      <c r="K1176" s="38"/>
      <c r="L1176" s="39"/>
      <c r="M1176" s="40"/>
      <c r="N1176" s="160"/>
    </row>
    <row r="1177" spans="2:14" ht="15">
      <c r="B1177" s="30"/>
      <c r="C1177" s="30"/>
      <c r="D1177" s="30"/>
      <c r="E1177" s="30"/>
      <c r="F1177" s="29"/>
      <c r="G1177" s="28"/>
      <c r="H1177" s="17"/>
      <c r="I1177" s="17"/>
      <c r="J1177" s="19"/>
      <c r="K1177" s="38"/>
      <c r="L1177" s="39"/>
      <c r="M1177" s="40"/>
      <c r="N1177" s="160"/>
    </row>
    <row r="1178" spans="2:14" ht="15">
      <c r="B1178" s="30"/>
      <c r="C1178" s="30"/>
      <c r="D1178" s="30"/>
      <c r="E1178" s="30"/>
      <c r="F1178" s="29"/>
      <c r="G1178" s="28"/>
      <c r="H1178" s="17"/>
      <c r="I1178" s="17"/>
      <c r="J1178" s="19"/>
      <c r="K1178" s="38"/>
      <c r="L1178" s="39"/>
      <c r="M1178" s="40"/>
      <c r="N1178" s="160"/>
    </row>
    <row r="1179" spans="2:14" ht="15">
      <c r="B1179" s="30"/>
      <c r="C1179" s="30"/>
      <c r="D1179" s="30"/>
      <c r="E1179" s="30"/>
      <c r="F1179" s="29"/>
      <c r="G1179" s="28"/>
      <c r="H1179" s="17"/>
      <c r="I1179" s="17"/>
      <c r="J1179" s="19"/>
      <c r="K1179" s="38"/>
      <c r="L1179" s="39"/>
      <c r="M1179" s="40"/>
      <c r="N1179" s="160"/>
    </row>
    <row r="1180" spans="2:14" ht="15">
      <c r="B1180" s="30"/>
      <c r="C1180" s="30"/>
      <c r="D1180" s="30"/>
      <c r="E1180" s="30"/>
      <c r="F1180" s="29"/>
      <c r="G1180" s="28"/>
      <c r="H1180" s="17"/>
      <c r="I1180" s="17"/>
      <c r="J1180" s="19"/>
      <c r="K1180" s="38"/>
      <c r="L1180" s="39"/>
      <c r="M1180" s="40"/>
      <c r="N1180" s="160"/>
    </row>
    <row r="1181" spans="2:14" ht="15">
      <c r="B1181" s="30"/>
      <c r="C1181" s="30"/>
      <c r="D1181" s="30"/>
      <c r="E1181" s="30"/>
      <c r="F1181" s="29"/>
      <c r="G1181" s="28"/>
      <c r="H1181" s="17"/>
      <c r="I1181" s="17"/>
      <c r="J1181" s="19"/>
      <c r="K1181" s="38"/>
      <c r="L1181" s="39"/>
      <c r="M1181" s="40"/>
      <c r="N1181" s="160"/>
    </row>
    <row r="1182" spans="2:14" ht="15">
      <c r="B1182" s="30"/>
      <c r="C1182" s="30"/>
      <c r="D1182" s="30"/>
      <c r="E1182" s="30"/>
      <c r="F1182" s="29"/>
      <c r="G1182" s="28"/>
      <c r="H1182" s="17"/>
      <c r="I1182" s="17"/>
      <c r="J1182" s="19"/>
      <c r="K1182" s="38"/>
      <c r="L1182" s="39"/>
      <c r="M1182" s="40"/>
      <c r="N1182" s="160"/>
    </row>
    <row r="1183" spans="2:14" ht="15">
      <c r="B1183" s="30"/>
      <c r="C1183" s="30"/>
      <c r="D1183" s="30"/>
      <c r="E1183" s="30"/>
      <c r="F1183" s="14"/>
      <c r="G1183" s="15"/>
      <c r="H1183" s="16"/>
      <c r="I1183" s="16"/>
      <c r="J1183" s="19"/>
      <c r="K1183" s="38"/>
      <c r="L1183" s="39"/>
      <c r="M1183" s="40"/>
      <c r="N1183" s="160"/>
    </row>
    <row r="1184" spans="2:14" ht="15">
      <c r="B1184" s="30"/>
      <c r="C1184" s="30"/>
      <c r="D1184" s="30"/>
      <c r="E1184" s="30"/>
      <c r="F1184" s="14"/>
      <c r="G1184" s="15"/>
      <c r="H1184" s="16"/>
      <c r="I1184" s="16"/>
      <c r="J1184" s="19"/>
      <c r="K1184" s="38"/>
      <c r="L1184" s="39"/>
      <c r="M1184" s="40"/>
      <c r="N1184" s="160"/>
    </row>
    <row r="1185" spans="2:14" ht="15">
      <c r="B1185" s="30"/>
      <c r="C1185" s="30"/>
      <c r="D1185" s="30"/>
      <c r="E1185" s="30"/>
      <c r="F1185" s="14"/>
      <c r="G1185" s="15"/>
      <c r="H1185" s="16"/>
      <c r="I1185" s="16"/>
      <c r="J1185" s="19"/>
      <c r="K1185" s="38"/>
      <c r="L1185" s="39"/>
      <c r="M1185" s="40"/>
      <c r="N1185" s="160"/>
    </row>
    <row r="1186" spans="2:14" ht="15">
      <c r="B1186" s="30"/>
      <c r="C1186" s="30"/>
      <c r="D1186" s="30"/>
      <c r="E1186" s="30"/>
      <c r="F1186" s="14"/>
      <c r="G1186" s="15"/>
      <c r="H1186" s="16"/>
      <c r="I1186" s="16"/>
      <c r="J1186" s="19"/>
      <c r="K1186" s="38"/>
      <c r="L1186" s="39"/>
      <c r="M1186" s="40"/>
      <c r="N1186" s="160"/>
    </row>
    <row r="1187" spans="2:14" ht="15">
      <c r="B1187" s="30"/>
      <c r="C1187" s="30"/>
      <c r="D1187" s="30"/>
      <c r="E1187" s="30"/>
      <c r="F1187" s="14"/>
      <c r="G1187" s="15"/>
      <c r="H1187" s="16"/>
      <c r="I1187" s="16"/>
      <c r="J1187" s="19"/>
      <c r="K1187" s="38"/>
      <c r="L1187" s="39"/>
      <c r="M1187" s="40"/>
      <c r="N1187" s="160"/>
    </row>
    <row r="1188" spans="2:14" ht="15">
      <c r="B1188" s="30"/>
      <c r="C1188" s="30"/>
      <c r="D1188" s="30"/>
      <c r="E1188" s="30"/>
      <c r="F1188" s="14"/>
      <c r="G1188" s="15"/>
      <c r="H1188" s="16"/>
      <c r="I1188" s="16"/>
      <c r="J1188" s="19"/>
      <c r="K1188" s="38"/>
      <c r="L1188" s="39"/>
      <c r="M1188" s="40"/>
      <c r="N1188" s="160"/>
    </row>
    <row r="1189" spans="2:14" ht="15">
      <c r="B1189" s="30"/>
      <c r="C1189" s="30"/>
      <c r="D1189" s="30"/>
      <c r="E1189" s="30"/>
      <c r="F1189" s="14"/>
      <c r="G1189" s="15"/>
      <c r="H1189" s="16"/>
      <c r="I1189" s="16"/>
      <c r="J1189" s="19"/>
      <c r="K1189" s="38"/>
      <c r="L1189" s="39"/>
      <c r="M1189" s="40"/>
      <c r="N1189" s="160"/>
    </row>
    <row r="1190" spans="2:14" ht="15">
      <c r="B1190" s="30"/>
      <c r="C1190" s="30"/>
      <c r="D1190" s="30"/>
      <c r="E1190" s="30"/>
      <c r="F1190" s="14"/>
      <c r="G1190" s="15"/>
      <c r="H1190" s="16"/>
      <c r="I1190" s="16"/>
      <c r="J1190" s="19"/>
      <c r="K1190" s="38"/>
      <c r="L1190" s="39"/>
      <c r="M1190" s="40"/>
      <c r="N1190" s="160"/>
    </row>
    <row r="1191" spans="2:14" ht="15">
      <c r="B1191" s="30"/>
      <c r="C1191" s="30"/>
      <c r="D1191" s="30"/>
      <c r="E1191" s="30"/>
      <c r="F1191" s="14"/>
      <c r="G1191" s="15"/>
      <c r="H1191" s="16"/>
      <c r="I1191" s="16"/>
      <c r="J1191" s="19"/>
      <c r="K1191" s="38"/>
      <c r="L1191" s="39"/>
      <c r="M1191" s="40"/>
      <c r="N1191" s="160"/>
    </row>
    <row r="1192" spans="2:14" ht="15">
      <c r="B1192" s="30"/>
      <c r="C1192" s="30"/>
      <c r="D1192" s="30"/>
      <c r="E1192" s="30"/>
      <c r="F1192" s="14"/>
      <c r="G1192" s="15"/>
      <c r="H1192" s="16"/>
      <c r="I1192" s="16"/>
      <c r="J1192" s="19"/>
      <c r="K1192" s="38"/>
      <c r="L1192" s="39"/>
      <c r="M1192" s="40"/>
      <c r="N1192" s="160"/>
    </row>
    <row r="1193" spans="2:14" ht="15">
      <c r="B1193" s="30"/>
      <c r="C1193" s="30"/>
      <c r="D1193" s="30"/>
      <c r="E1193" s="30"/>
      <c r="F1193" s="14"/>
      <c r="G1193" s="15"/>
      <c r="H1193" s="16"/>
      <c r="I1193" s="16"/>
      <c r="J1193" s="19"/>
      <c r="K1193" s="38"/>
      <c r="L1193" s="39"/>
      <c r="M1193" s="40"/>
      <c r="N1193" s="160"/>
    </row>
    <row r="1194" spans="2:14" ht="15">
      <c r="B1194" s="30"/>
      <c r="C1194" s="30"/>
      <c r="D1194" s="30"/>
      <c r="E1194" s="30"/>
      <c r="F1194" s="14"/>
      <c r="G1194" s="15"/>
      <c r="H1194" s="16"/>
      <c r="I1194" s="16"/>
      <c r="J1194" s="19"/>
      <c r="K1194" s="38"/>
      <c r="L1194" s="39"/>
      <c r="M1194" s="40"/>
      <c r="N1194" s="160"/>
    </row>
    <row r="1195" spans="2:14" ht="15">
      <c r="B1195" s="30"/>
      <c r="C1195" s="30"/>
      <c r="D1195" s="30"/>
      <c r="E1195" s="30"/>
      <c r="F1195" s="14"/>
      <c r="G1195" s="15"/>
      <c r="H1195" s="16"/>
      <c r="I1195" s="16"/>
      <c r="J1195" s="19"/>
      <c r="K1195" s="38"/>
      <c r="L1195" s="39"/>
      <c r="M1195" s="40"/>
      <c r="N1195" s="160"/>
    </row>
    <row r="1196" spans="2:14" ht="15">
      <c r="B1196" s="30"/>
      <c r="C1196" s="30"/>
      <c r="D1196" s="30"/>
      <c r="E1196" s="30"/>
      <c r="F1196" s="14"/>
      <c r="G1196" s="15"/>
      <c r="H1196" s="16"/>
      <c r="I1196" s="16"/>
      <c r="J1196" s="19"/>
      <c r="K1196" s="38"/>
      <c r="L1196" s="39"/>
      <c r="M1196" s="40"/>
      <c r="N1196" s="160"/>
    </row>
    <row r="1197" spans="2:14" ht="15">
      <c r="B1197" s="30"/>
      <c r="C1197" s="30"/>
      <c r="D1197" s="30"/>
      <c r="E1197" s="30"/>
      <c r="F1197" s="14"/>
      <c r="G1197" s="15"/>
      <c r="H1197" s="16"/>
      <c r="I1197" s="16"/>
      <c r="J1197" s="19"/>
      <c r="K1197" s="38"/>
      <c r="L1197" s="39"/>
      <c r="M1197" s="40"/>
      <c r="N1197" s="160"/>
    </row>
    <row r="1198" spans="2:14" ht="15">
      <c r="B1198" s="30"/>
      <c r="C1198" s="30"/>
      <c r="D1198" s="30"/>
      <c r="E1198" s="30"/>
      <c r="F1198" s="14"/>
      <c r="G1198" s="15"/>
      <c r="H1198" s="16"/>
      <c r="I1198" s="16"/>
      <c r="J1198" s="19"/>
      <c r="K1198" s="38"/>
      <c r="L1198" s="39"/>
      <c r="M1198" s="40"/>
      <c r="N1198" s="160"/>
    </row>
    <row r="1199" spans="2:14" ht="15">
      <c r="B1199" s="30"/>
      <c r="C1199" s="30"/>
      <c r="D1199" s="30"/>
      <c r="E1199" s="30"/>
      <c r="F1199" s="14"/>
      <c r="G1199" s="15"/>
      <c r="H1199" s="16"/>
      <c r="I1199" s="16"/>
      <c r="J1199" s="19"/>
      <c r="K1199" s="38"/>
      <c r="L1199" s="39"/>
      <c r="M1199" s="40"/>
      <c r="N1199" s="160"/>
    </row>
    <row r="1200" spans="2:14" ht="15">
      <c r="B1200" s="30"/>
      <c r="C1200" s="30"/>
      <c r="D1200" s="30"/>
      <c r="E1200" s="30"/>
      <c r="F1200" s="14"/>
      <c r="G1200" s="15"/>
      <c r="H1200" s="16"/>
      <c r="I1200" s="16"/>
      <c r="J1200" s="19"/>
      <c r="K1200" s="38"/>
      <c r="L1200" s="39"/>
      <c r="M1200" s="40"/>
      <c r="N1200" s="160"/>
    </row>
    <row r="1201" spans="2:14" ht="15">
      <c r="B1201" s="30"/>
      <c r="C1201" s="30"/>
      <c r="D1201" s="30"/>
      <c r="E1201" s="30"/>
      <c r="F1201" s="14"/>
      <c r="G1201" s="15"/>
      <c r="H1201" s="16"/>
      <c r="I1201" s="16"/>
      <c r="J1201" s="19"/>
      <c r="K1201" s="38"/>
      <c r="L1201" s="39"/>
      <c r="M1201" s="40"/>
      <c r="N1201" s="160"/>
    </row>
    <row r="1202" spans="2:14" ht="15">
      <c r="B1202" s="30"/>
      <c r="C1202" s="30"/>
      <c r="D1202" s="30"/>
      <c r="E1202" s="30"/>
      <c r="F1202" s="14"/>
      <c r="G1202" s="15"/>
      <c r="H1202" s="16"/>
      <c r="I1202" s="16"/>
      <c r="J1202" s="19"/>
      <c r="K1202" s="38"/>
      <c r="L1202" s="39"/>
      <c r="M1202" s="40"/>
      <c r="N1202" s="160"/>
    </row>
    <row r="1203" spans="2:14" ht="15">
      <c r="B1203" s="30"/>
      <c r="C1203" s="30"/>
      <c r="D1203" s="30"/>
      <c r="E1203" s="30"/>
      <c r="F1203" s="14"/>
      <c r="G1203" s="15"/>
      <c r="H1203" s="16"/>
      <c r="I1203" s="16"/>
      <c r="J1203" s="19"/>
      <c r="K1203" s="38"/>
      <c r="L1203" s="39"/>
      <c r="M1203" s="40"/>
      <c r="N1203" s="160"/>
    </row>
    <row r="1204" spans="2:14" ht="15">
      <c r="B1204" s="30"/>
      <c r="C1204" s="30"/>
      <c r="D1204" s="30"/>
      <c r="E1204" s="30"/>
      <c r="F1204" s="14"/>
      <c r="G1204" s="15"/>
      <c r="H1204" s="16"/>
      <c r="I1204" s="16"/>
      <c r="J1204" s="19"/>
      <c r="K1204" s="38"/>
      <c r="L1204" s="39"/>
      <c r="M1204" s="40"/>
      <c r="N1204" s="160"/>
    </row>
    <row r="1205" spans="2:14" ht="15">
      <c r="B1205" s="30"/>
      <c r="C1205" s="30"/>
      <c r="D1205" s="30"/>
      <c r="E1205" s="30"/>
      <c r="F1205" s="14"/>
      <c r="G1205" s="15"/>
      <c r="H1205" s="16"/>
      <c r="I1205" s="16"/>
      <c r="J1205" s="19"/>
      <c r="K1205" s="38"/>
      <c r="L1205" s="39"/>
      <c r="M1205" s="40"/>
      <c r="N1205" s="160"/>
    </row>
    <row r="1206" spans="2:14" ht="15">
      <c r="B1206" s="30"/>
      <c r="C1206" s="30"/>
      <c r="D1206" s="30"/>
      <c r="E1206" s="30"/>
      <c r="F1206" s="14"/>
      <c r="G1206" s="15"/>
      <c r="H1206" s="16"/>
      <c r="I1206" s="16"/>
      <c r="J1206" s="19"/>
      <c r="K1206" s="38"/>
      <c r="L1206" s="39"/>
      <c r="M1206" s="40"/>
      <c r="N1206" s="160"/>
    </row>
    <row r="1207" spans="2:14" ht="15">
      <c r="B1207" s="30"/>
      <c r="C1207" s="30"/>
      <c r="D1207" s="30"/>
      <c r="E1207" s="30"/>
      <c r="F1207" s="14"/>
      <c r="G1207" s="15"/>
      <c r="H1207" s="16"/>
      <c r="I1207" s="16"/>
      <c r="J1207" s="19"/>
      <c r="K1207" s="38"/>
      <c r="L1207" s="39"/>
      <c r="M1207" s="40"/>
      <c r="N1207" s="160"/>
    </row>
    <row r="1208" spans="2:14" ht="15">
      <c r="B1208" s="30"/>
      <c r="C1208" s="30"/>
      <c r="D1208" s="30"/>
      <c r="E1208" s="30"/>
      <c r="F1208" s="14"/>
      <c r="G1208" s="15"/>
      <c r="H1208" s="16"/>
      <c r="I1208" s="16"/>
      <c r="J1208" s="19"/>
      <c r="K1208" s="38"/>
      <c r="L1208" s="39"/>
      <c r="M1208" s="40"/>
      <c r="N1208" s="160"/>
    </row>
    <row r="1209" spans="2:14" ht="15">
      <c r="B1209" s="30"/>
      <c r="C1209" s="30"/>
      <c r="D1209" s="30"/>
      <c r="E1209" s="30"/>
      <c r="F1209" s="14"/>
      <c r="G1209" s="15"/>
      <c r="H1209" s="16"/>
      <c r="I1209" s="16"/>
      <c r="J1209" s="19"/>
      <c r="K1209" s="38"/>
      <c r="L1209" s="39"/>
      <c r="M1209" s="40"/>
      <c r="N1209" s="160"/>
    </row>
    <row r="1210" spans="2:14" ht="15">
      <c r="B1210" s="30"/>
      <c r="C1210" s="30"/>
      <c r="D1210" s="30"/>
      <c r="E1210" s="30"/>
      <c r="F1210" s="14"/>
      <c r="G1210" s="15"/>
      <c r="H1210" s="15"/>
      <c r="I1210" s="15"/>
      <c r="J1210" s="19"/>
      <c r="K1210" s="38"/>
      <c r="L1210" s="39"/>
      <c r="M1210" s="40"/>
      <c r="N1210" s="160"/>
    </row>
    <row r="1211" spans="2:14" ht="15">
      <c r="B1211" s="30"/>
      <c r="C1211" s="30"/>
      <c r="D1211" s="30"/>
      <c r="E1211" s="30"/>
      <c r="F1211" s="14"/>
      <c r="G1211" s="15"/>
      <c r="H1211" s="15"/>
      <c r="I1211" s="15"/>
      <c r="J1211" s="19"/>
      <c r="K1211" s="38"/>
      <c r="L1211" s="39"/>
      <c r="M1211" s="40"/>
      <c r="N1211" s="160"/>
    </row>
    <row r="1212" spans="2:14" ht="15">
      <c r="B1212" s="30"/>
      <c r="C1212" s="30"/>
      <c r="D1212" s="30"/>
      <c r="E1212" s="30"/>
      <c r="F1212" s="14"/>
      <c r="G1212" s="15"/>
      <c r="H1212" s="15"/>
      <c r="I1212" s="15"/>
      <c r="J1212" s="19"/>
      <c r="K1212" s="38"/>
      <c r="L1212" s="39"/>
      <c r="M1212" s="40"/>
      <c r="N1212" s="160"/>
    </row>
    <row r="1213" spans="2:14" ht="15">
      <c r="B1213" s="30"/>
      <c r="C1213" s="30"/>
      <c r="D1213" s="30"/>
      <c r="E1213" s="30"/>
      <c r="F1213" s="14"/>
      <c r="G1213" s="15"/>
      <c r="H1213" s="15"/>
      <c r="I1213" s="15"/>
      <c r="J1213" s="19"/>
      <c r="K1213" s="38"/>
      <c r="L1213" s="39"/>
      <c r="M1213" s="40"/>
      <c r="N1213" s="160"/>
    </row>
    <row r="1214" spans="2:14" ht="15">
      <c r="B1214" s="30"/>
      <c r="C1214" s="30"/>
      <c r="D1214" s="30"/>
      <c r="E1214" s="30"/>
      <c r="F1214" s="14"/>
      <c r="G1214" s="15"/>
      <c r="H1214" s="15"/>
      <c r="I1214" s="15"/>
      <c r="J1214" s="19"/>
      <c r="K1214" s="38"/>
      <c r="L1214" s="39"/>
      <c r="M1214" s="40"/>
      <c r="N1214" s="160"/>
    </row>
    <row r="1215" spans="2:14" ht="15">
      <c r="B1215" s="30"/>
      <c r="C1215" s="30"/>
      <c r="D1215" s="30"/>
      <c r="E1215" s="30"/>
      <c r="F1215" s="14"/>
      <c r="G1215" s="15"/>
      <c r="H1215" s="15"/>
      <c r="I1215" s="15"/>
      <c r="J1215" s="19"/>
      <c r="K1215" s="38"/>
      <c r="L1215" s="39"/>
      <c r="M1215" s="40"/>
      <c r="N1215" s="160"/>
    </row>
    <row r="1216" spans="2:14" ht="15">
      <c r="B1216" s="30"/>
      <c r="C1216" s="30"/>
      <c r="D1216" s="30"/>
      <c r="E1216" s="30"/>
      <c r="F1216" s="14"/>
      <c r="G1216" s="15"/>
      <c r="H1216" s="15"/>
      <c r="I1216" s="15"/>
      <c r="J1216" s="19"/>
      <c r="K1216" s="38"/>
      <c r="L1216" s="39"/>
      <c r="M1216" s="40"/>
      <c r="N1216" s="160"/>
    </row>
    <row r="1217" spans="2:14" ht="15">
      <c r="B1217" s="30"/>
      <c r="C1217" s="30"/>
      <c r="D1217" s="30"/>
      <c r="E1217" s="30"/>
      <c r="F1217" s="14"/>
      <c r="G1217" s="15"/>
      <c r="H1217" s="15"/>
      <c r="I1217" s="15"/>
      <c r="J1217" s="19"/>
      <c r="K1217" s="38"/>
      <c r="L1217" s="39"/>
      <c r="M1217" s="40"/>
      <c r="N1217" s="160"/>
    </row>
    <row r="1218" spans="2:14" ht="15">
      <c r="B1218" s="30"/>
      <c r="C1218" s="30"/>
      <c r="D1218" s="30"/>
      <c r="E1218" s="30"/>
      <c r="F1218" s="14"/>
      <c r="G1218" s="15"/>
      <c r="H1218" s="15"/>
      <c r="I1218" s="15"/>
      <c r="J1218" s="19"/>
      <c r="K1218" s="38"/>
      <c r="L1218" s="39"/>
      <c r="M1218" s="40"/>
      <c r="N1218" s="160"/>
    </row>
    <row r="1219" spans="2:14" ht="15">
      <c r="B1219" s="30"/>
      <c r="C1219" s="30"/>
      <c r="D1219" s="30"/>
      <c r="E1219" s="30"/>
      <c r="F1219" s="14"/>
      <c r="G1219" s="15"/>
      <c r="H1219" s="15"/>
      <c r="I1219" s="15"/>
      <c r="J1219" s="19"/>
      <c r="K1219" s="38"/>
      <c r="L1219" s="39"/>
      <c r="M1219" s="40"/>
      <c r="N1219" s="160"/>
    </row>
    <row r="1220" spans="2:14" ht="15">
      <c r="B1220" s="30"/>
      <c r="C1220" s="30"/>
      <c r="D1220" s="30"/>
      <c r="E1220" s="30"/>
      <c r="F1220" s="14"/>
      <c r="G1220" s="15"/>
      <c r="H1220" s="15"/>
      <c r="I1220" s="15"/>
      <c r="J1220" s="19"/>
      <c r="K1220" s="38"/>
      <c r="L1220" s="39"/>
      <c r="M1220" s="40"/>
      <c r="N1220" s="160"/>
    </row>
    <row r="1221" spans="2:14" ht="15">
      <c r="B1221" s="30"/>
      <c r="C1221" s="30"/>
      <c r="D1221" s="30"/>
      <c r="E1221" s="30"/>
      <c r="F1221" s="14"/>
      <c r="G1221" s="15"/>
      <c r="H1221" s="15"/>
      <c r="I1221" s="15"/>
      <c r="J1221" s="19"/>
      <c r="K1221" s="38"/>
      <c r="L1221" s="39"/>
      <c r="M1221" s="40"/>
      <c r="N1221" s="160"/>
    </row>
    <row r="1222" spans="2:14" ht="15">
      <c r="B1222" s="30"/>
      <c r="C1222" s="30"/>
      <c r="D1222" s="30"/>
      <c r="E1222" s="30"/>
      <c r="F1222" s="14"/>
      <c r="G1222" s="15"/>
      <c r="H1222" s="15"/>
      <c r="I1222" s="15"/>
      <c r="J1222" s="19"/>
      <c r="K1222" s="38"/>
      <c r="L1222" s="39"/>
      <c r="M1222" s="40"/>
      <c r="N1222" s="160"/>
    </row>
    <row r="1223" spans="2:14" ht="15">
      <c r="B1223" s="30"/>
      <c r="C1223" s="30"/>
      <c r="D1223" s="30"/>
      <c r="E1223" s="30"/>
      <c r="F1223" s="14"/>
      <c r="G1223" s="15"/>
      <c r="H1223" s="15"/>
      <c r="I1223" s="15"/>
      <c r="J1223" s="19"/>
      <c r="K1223" s="38"/>
      <c r="L1223" s="39"/>
      <c r="M1223" s="40"/>
      <c r="N1223" s="160"/>
    </row>
    <row r="1224" spans="2:14" ht="15">
      <c r="B1224" s="30"/>
      <c r="C1224" s="30"/>
      <c r="D1224" s="30"/>
      <c r="E1224" s="30"/>
      <c r="F1224" s="14"/>
      <c r="G1224" s="15"/>
      <c r="H1224" s="15"/>
      <c r="I1224" s="15"/>
      <c r="J1224" s="19"/>
      <c r="K1224" s="38"/>
      <c r="L1224" s="39"/>
      <c r="M1224" s="40"/>
      <c r="N1224" s="160"/>
    </row>
    <row r="1225" spans="2:14" ht="15">
      <c r="B1225" s="30"/>
      <c r="C1225" s="30"/>
      <c r="D1225" s="30"/>
      <c r="E1225" s="30"/>
      <c r="F1225" s="14"/>
      <c r="G1225" s="15"/>
      <c r="H1225" s="15"/>
      <c r="I1225" s="15"/>
      <c r="J1225" s="19"/>
      <c r="K1225" s="38"/>
      <c r="L1225" s="39"/>
      <c r="M1225" s="40"/>
      <c r="N1225" s="160"/>
    </row>
    <row r="1226" spans="2:14" ht="15">
      <c r="B1226" s="30"/>
      <c r="C1226" s="30"/>
      <c r="D1226" s="30"/>
      <c r="E1226" s="30"/>
      <c r="F1226" s="14"/>
      <c r="G1226" s="15"/>
      <c r="H1226" s="15"/>
      <c r="I1226" s="15"/>
      <c r="J1226" s="19"/>
      <c r="K1226" s="38"/>
      <c r="L1226" s="39"/>
      <c r="M1226" s="40"/>
      <c r="N1226" s="160"/>
    </row>
    <row r="1227" spans="2:14" ht="15">
      <c r="B1227" s="30"/>
      <c r="C1227" s="30"/>
      <c r="D1227" s="30"/>
      <c r="E1227" s="30"/>
      <c r="F1227" s="14"/>
      <c r="G1227" s="15"/>
      <c r="H1227" s="15"/>
      <c r="I1227" s="15"/>
      <c r="J1227" s="19"/>
      <c r="K1227" s="38"/>
      <c r="L1227" s="39"/>
      <c r="M1227" s="40"/>
      <c r="N1227" s="160"/>
    </row>
    <row r="1228" spans="2:14" ht="15">
      <c r="B1228" s="30"/>
      <c r="C1228" s="30"/>
      <c r="D1228" s="30"/>
      <c r="E1228" s="30"/>
      <c r="F1228" s="14"/>
      <c r="G1228" s="15"/>
      <c r="H1228" s="15"/>
      <c r="I1228" s="15"/>
      <c r="J1228" s="19"/>
      <c r="K1228" s="38"/>
      <c r="L1228" s="39"/>
      <c r="M1228" s="40"/>
      <c r="N1228" s="160"/>
    </row>
    <row r="1229" spans="2:14" ht="15">
      <c r="B1229" s="30"/>
      <c r="C1229" s="30"/>
      <c r="D1229" s="30"/>
      <c r="E1229" s="30"/>
      <c r="F1229" s="14"/>
      <c r="G1229" s="15"/>
      <c r="H1229" s="15"/>
      <c r="I1229" s="15"/>
      <c r="J1229" s="19"/>
      <c r="K1229" s="38"/>
      <c r="L1229" s="39"/>
      <c r="M1229" s="40"/>
      <c r="N1229" s="160"/>
    </row>
    <row r="1230" spans="2:14" ht="15">
      <c r="B1230" s="30"/>
      <c r="C1230" s="30"/>
      <c r="D1230" s="30"/>
      <c r="E1230" s="30"/>
      <c r="F1230" s="14"/>
      <c r="G1230" s="15"/>
      <c r="H1230" s="15"/>
      <c r="I1230" s="15"/>
      <c r="J1230" s="19"/>
      <c r="K1230" s="38"/>
      <c r="L1230" s="39"/>
      <c r="M1230" s="40"/>
      <c r="N1230" s="160"/>
    </row>
    <row r="1231" spans="2:14" ht="15">
      <c r="B1231" s="30"/>
      <c r="C1231" s="30"/>
      <c r="D1231" s="30"/>
      <c r="E1231" s="30"/>
      <c r="F1231" s="14"/>
      <c r="G1231" s="15"/>
      <c r="H1231" s="15"/>
      <c r="I1231" s="15"/>
      <c r="J1231" s="19"/>
      <c r="K1231" s="38"/>
      <c r="L1231" s="39"/>
      <c r="M1231" s="40"/>
      <c r="N1231" s="160"/>
    </row>
    <row r="1232" spans="2:14" ht="15">
      <c r="B1232" s="30"/>
      <c r="C1232" s="30"/>
      <c r="D1232" s="30"/>
      <c r="E1232" s="30"/>
      <c r="F1232" s="14"/>
      <c r="G1232" s="15"/>
      <c r="H1232" s="15"/>
      <c r="I1232" s="15"/>
      <c r="J1232" s="19"/>
      <c r="K1232" s="38"/>
      <c r="L1232" s="39"/>
      <c r="M1232" s="40"/>
      <c r="N1232" s="160"/>
    </row>
    <row r="1233" spans="2:14" ht="15">
      <c r="B1233" s="30"/>
      <c r="C1233" s="30"/>
      <c r="D1233" s="30"/>
      <c r="E1233" s="30"/>
      <c r="F1233" s="14"/>
      <c r="G1233" s="15"/>
      <c r="H1233" s="15"/>
      <c r="I1233" s="15"/>
      <c r="J1233" s="19"/>
      <c r="K1233" s="38"/>
      <c r="L1233" s="39"/>
      <c r="M1233" s="40"/>
      <c r="N1233" s="160"/>
    </row>
    <row r="1234" spans="2:14" ht="15">
      <c r="B1234" s="30"/>
      <c r="C1234" s="30"/>
      <c r="D1234" s="30"/>
      <c r="E1234" s="30"/>
      <c r="F1234" s="14"/>
      <c r="G1234" s="15"/>
      <c r="H1234" s="15"/>
      <c r="I1234" s="15"/>
      <c r="J1234" s="19"/>
      <c r="K1234" s="38"/>
      <c r="L1234" s="39"/>
      <c r="M1234" s="40"/>
      <c r="N1234" s="160"/>
    </row>
    <row r="1235" spans="2:14" ht="15">
      <c r="B1235" s="30"/>
      <c r="C1235" s="30"/>
      <c r="D1235" s="30"/>
      <c r="E1235" s="30"/>
      <c r="F1235" s="14"/>
      <c r="G1235" s="15"/>
      <c r="H1235" s="15"/>
      <c r="I1235" s="15"/>
      <c r="J1235" s="19"/>
      <c r="K1235" s="38"/>
      <c r="L1235" s="39"/>
      <c r="M1235" s="40"/>
      <c r="N1235" s="160"/>
    </row>
    <row r="1236" spans="2:14" ht="15">
      <c r="B1236" s="30"/>
      <c r="C1236" s="30"/>
      <c r="D1236" s="30"/>
      <c r="E1236" s="30"/>
      <c r="F1236" s="14"/>
      <c r="G1236" s="15"/>
      <c r="H1236" s="15"/>
      <c r="I1236" s="15"/>
      <c r="J1236" s="19"/>
      <c r="K1236" s="38"/>
      <c r="L1236" s="39"/>
      <c r="M1236" s="40"/>
      <c r="N1236" s="160"/>
    </row>
    <row r="1237" spans="2:14" ht="15">
      <c r="B1237" s="30"/>
      <c r="C1237" s="30"/>
      <c r="D1237" s="30"/>
      <c r="E1237" s="30"/>
      <c r="F1237" s="14"/>
      <c r="G1237" s="15"/>
      <c r="H1237" s="15"/>
      <c r="I1237" s="15"/>
      <c r="J1237" s="19"/>
      <c r="K1237" s="38"/>
      <c r="L1237" s="39"/>
      <c r="M1237" s="40"/>
      <c r="N1237" s="160"/>
    </row>
    <row r="1238" spans="2:14" ht="15">
      <c r="B1238" s="30"/>
      <c r="C1238" s="30"/>
      <c r="D1238" s="30"/>
      <c r="E1238" s="30"/>
      <c r="F1238" s="14"/>
      <c r="G1238" s="15"/>
      <c r="H1238" s="15"/>
      <c r="I1238" s="15"/>
      <c r="J1238" s="19"/>
      <c r="K1238" s="38"/>
      <c r="L1238" s="39"/>
      <c r="M1238" s="40"/>
      <c r="N1238" s="160"/>
    </row>
    <row r="1239" spans="2:14" ht="15">
      <c r="B1239" s="30"/>
      <c r="C1239" s="30"/>
      <c r="D1239" s="30"/>
      <c r="E1239" s="30"/>
      <c r="F1239" s="14"/>
      <c r="G1239" s="15"/>
      <c r="H1239" s="15"/>
      <c r="I1239" s="15"/>
      <c r="J1239" s="19"/>
      <c r="K1239" s="38"/>
      <c r="L1239" s="39"/>
      <c r="M1239" s="40"/>
      <c r="N1239" s="160"/>
    </row>
    <row r="1240" spans="2:14" ht="15">
      <c r="B1240" s="30"/>
      <c r="C1240" s="30"/>
      <c r="D1240" s="30"/>
      <c r="E1240" s="30"/>
      <c r="F1240" s="14"/>
      <c r="G1240" s="15"/>
      <c r="H1240" s="15"/>
      <c r="I1240" s="15"/>
      <c r="J1240" s="19"/>
      <c r="K1240" s="38"/>
      <c r="L1240" s="39"/>
      <c r="M1240" s="40"/>
      <c r="N1240" s="160"/>
    </row>
    <row r="1241" spans="2:14" ht="15">
      <c r="B1241" s="30"/>
      <c r="C1241" s="30"/>
      <c r="D1241" s="30"/>
      <c r="E1241" s="30"/>
      <c r="F1241" s="14"/>
      <c r="G1241" s="15"/>
      <c r="H1241" s="15"/>
      <c r="I1241" s="15"/>
      <c r="J1241" s="19"/>
      <c r="K1241" s="38"/>
      <c r="L1241" s="39"/>
      <c r="M1241" s="40"/>
      <c r="N1241" s="160"/>
    </row>
    <row r="1242" spans="2:14" ht="15">
      <c r="B1242" s="30"/>
      <c r="C1242" s="30"/>
      <c r="D1242" s="30"/>
      <c r="E1242" s="30"/>
      <c r="F1242" s="14"/>
      <c r="G1242" s="15"/>
      <c r="H1242" s="15"/>
      <c r="I1242" s="15"/>
      <c r="J1242" s="19"/>
      <c r="K1242" s="38"/>
      <c r="L1242" s="39"/>
      <c r="M1242" s="40"/>
      <c r="N1242" s="160"/>
    </row>
    <row r="1243" spans="2:14" ht="15">
      <c r="B1243" s="30"/>
      <c r="C1243" s="30"/>
      <c r="D1243" s="30"/>
      <c r="E1243" s="30"/>
      <c r="F1243" s="14"/>
      <c r="G1243" s="15"/>
      <c r="H1243" s="15"/>
      <c r="I1243" s="15"/>
      <c r="J1243" s="19"/>
      <c r="K1243" s="38"/>
      <c r="L1243" s="39"/>
      <c r="M1243" s="40"/>
      <c r="N1243" s="160"/>
    </row>
    <row r="1244" spans="2:14" ht="15">
      <c r="B1244" s="30"/>
      <c r="C1244" s="30"/>
      <c r="D1244" s="30"/>
      <c r="E1244" s="30"/>
      <c r="F1244" s="14"/>
      <c r="G1244" s="15"/>
      <c r="H1244" s="15"/>
      <c r="I1244" s="15"/>
      <c r="J1244" s="19"/>
      <c r="K1244" s="38"/>
      <c r="L1244" s="39"/>
      <c r="M1244" s="40"/>
      <c r="N1244" s="160"/>
    </row>
    <row r="1245" spans="2:14" ht="15">
      <c r="B1245" s="30"/>
      <c r="C1245" s="30"/>
      <c r="D1245" s="30"/>
      <c r="E1245" s="30"/>
      <c r="F1245" s="14"/>
      <c r="G1245" s="15"/>
      <c r="H1245" s="15"/>
      <c r="I1245" s="15"/>
      <c r="J1245" s="19"/>
      <c r="K1245" s="38"/>
      <c r="L1245" s="39"/>
      <c r="M1245" s="40"/>
      <c r="N1245" s="160"/>
    </row>
    <row r="1246" spans="2:14" ht="15">
      <c r="B1246" s="30"/>
      <c r="C1246" s="30"/>
      <c r="D1246" s="30"/>
      <c r="E1246" s="30"/>
      <c r="F1246" s="14"/>
      <c r="G1246" s="15"/>
      <c r="H1246" s="15"/>
      <c r="I1246" s="15"/>
      <c r="J1246" s="19"/>
      <c r="K1246" s="38"/>
      <c r="L1246" s="39"/>
      <c r="M1246" s="40"/>
      <c r="N1246" s="160"/>
    </row>
    <row r="1247" spans="2:14" ht="15">
      <c r="B1247" s="30"/>
      <c r="C1247" s="30"/>
      <c r="D1247" s="30"/>
      <c r="E1247" s="30"/>
      <c r="F1247" s="14"/>
      <c r="G1247" s="15"/>
      <c r="H1247" s="15"/>
      <c r="I1247" s="15"/>
      <c r="J1247" s="19"/>
      <c r="K1247" s="38"/>
      <c r="L1247" s="39"/>
      <c r="M1247" s="40"/>
      <c r="N1247" s="160"/>
    </row>
    <row r="1248" spans="2:14" ht="15">
      <c r="B1248" s="30"/>
      <c r="C1248" s="30"/>
      <c r="D1248" s="30"/>
      <c r="E1248" s="30"/>
      <c r="F1248" s="14"/>
      <c r="G1248" s="15"/>
      <c r="H1248" s="15"/>
      <c r="I1248" s="15"/>
      <c r="J1248" s="19"/>
      <c r="K1248" s="38"/>
      <c r="L1248" s="39"/>
      <c r="M1248" s="40"/>
      <c r="N1248" s="160"/>
    </row>
    <row r="1249" spans="2:14" ht="15">
      <c r="B1249" s="30"/>
      <c r="C1249" s="30"/>
      <c r="D1249" s="30"/>
      <c r="E1249" s="30"/>
      <c r="F1249" s="14"/>
      <c r="G1249" s="15"/>
      <c r="H1249" s="15"/>
      <c r="I1249" s="15"/>
      <c r="J1249" s="19"/>
      <c r="K1249" s="38"/>
      <c r="L1249" s="39"/>
      <c r="M1249" s="40"/>
      <c r="N1249" s="160"/>
    </row>
    <row r="1250" spans="2:14" ht="15">
      <c r="B1250" s="30"/>
      <c r="C1250" s="30"/>
      <c r="D1250" s="30"/>
      <c r="E1250" s="30"/>
      <c r="F1250" s="14"/>
      <c r="G1250" s="15"/>
      <c r="H1250" s="15"/>
      <c r="I1250" s="15"/>
      <c r="J1250" s="19"/>
      <c r="K1250" s="38"/>
      <c r="L1250" s="39"/>
      <c r="M1250" s="40"/>
      <c r="N1250" s="160"/>
    </row>
    <row r="1251" spans="2:14" ht="15">
      <c r="B1251" s="30"/>
      <c r="C1251" s="30"/>
      <c r="D1251" s="30"/>
      <c r="E1251" s="30"/>
      <c r="F1251" s="14"/>
      <c r="G1251" s="15"/>
      <c r="H1251" s="15"/>
      <c r="I1251" s="15"/>
      <c r="J1251" s="19"/>
      <c r="K1251" s="38"/>
      <c r="L1251" s="39"/>
      <c r="M1251" s="40"/>
      <c r="N1251" s="160"/>
    </row>
    <row r="1252" spans="2:14" ht="15">
      <c r="B1252" s="30"/>
      <c r="C1252" s="30"/>
      <c r="D1252" s="30"/>
      <c r="E1252" s="30"/>
      <c r="F1252" s="14"/>
      <c r="G1252" s="15"/>
      <c r="H1252" s="15"/>
      <c r="I1252" s="15"/>
      <c r="J1252" s="19"/>
      <c r="K1252" s="38"/>
      <c r="L1252" s="39"/>
      <c r="M1252" s="40"/>
      <c r="N1252" s="160"/>
    </row>
    <row r="1253" spans="2:14" ht="15">
      <c r="B1253" s="30"/>
      <c r="C1253" s="30"/>
      <c r="D1253" s="30"/>
      <c r="E1253" s="30"/>
      <c r="F1253" s="14"/>
      <c r="G1253" s="15"/>
      <c r="H1253" s="15"/>
      <c r="I1253" s="15"/>
      <c r="J1253" s="19"/>
      <c r="K1253" s="38"/>
      <c r="L1253" s="39"/>
      <c r="M1253" s="40"/>
      <c r="N1253" s="160"/>
    </row>
    <row r="1254" spans="2:14" ht="15">
      <c r="B1254" s="30"/>
      <c r="C1254" s="30"/>
      <c r="D1254" s="30"/>
      <c r="E1254" s="30"/>
      <c r="F1254" s="14"/>
      <c r="G1254" s="15"/>
      <c r="H1254" s="15"/>
      <c r="I1254" s="15"/>
      <c r="J1254" s="19"/>
      <c r="K1254" s="38"/>
      <c r="L1254" s="39"/>
      <c r="M1254" s="40"/>
      <c r="N1254" s="160"/>
    </row>
    <row r="1255" spans="2:14" ht="15">
      <c r="B1255" s="30"/>
      <c r="C1255" s="30"/>
      <c r="D1255" s="30"/>
      <c r="E1255" s="30"/>
      <c r="F1255" s="14"/>
      <c r="G1255" s="15"/>
      <c r="H1255" s="15"/>
      <c r="I1255" s="15"/>
      <c r="J1255" s="19"/>
      <c r="K1255" s="38"/>
      <c r="L1255" s="39"/>
      <c r="M1255" s="40"/>
      <c r="N1255" s="160"/>
    </row>
    <row r="1256" spans="2:14" ht="15">
      <c r="B1256" s="30"/>
      <c r="C1256" s="30"/>
      <c r="D1256" s="30"/>
      <c r="E1256" s="30"/>
      <c r="F1256" s="14"/>
      <c r="G1256" s="15"/>
      <c r="H1256" s="15"/>
      <c r="I1256" s="15"/>
      <c r="J1256" s="19"/>
      <c r="K1256" s="38"/>
      <c r="L1256" s="39"/>
      <c r="M1256" s="40"/>
      <c r="N1256" s="160"/>
    </row>
    <row r="1257" spans="2:14" ht="15">
      <c r="B1257" s="30"/>
      <c r="C1257" s="30"/>
      <c r="D1257" s="30"/>
      <c r="E1257" s="30"/>
      <c r="F1257" s="14"/>
      <c r="G1257" s="15"/>
      <c r="H1257" s="15"/>
      <c r="I1257" s="15"/>
      <c r="J1257" s="19"/>
      <c r="K1257" s="38"/>
      <c r="L1257" s="39"/>
      <c r="M1257" s="40"/>
      <c r="N1257" s="160"/>
    </row>
    <row r="1258" spans="2:14" ht="15">
      <c r="B1258" s="30"/>
      <c r="C1258" s="30"/>
      <c r="D1258" s="30"/>
      <c r="E1258" s="30"/>
      <c r="F1258" s="14"/>
      <c r="G1258" s="15"/>
      <c r="H1258" s="15"/>
      <c r="I1258" s="15"/>
      <c r="J1258" s="19"/>
      <c r="K1258" s="38"/>
      <c r="L1258" s="39"/>
      <c r="M1258" s="40"/>
      <c r="N1258" s="160"/>
    </row>
    <row r="1259" spans="2:14" ht="15">
      <c r="B1259" s="30"/>
      <c r="C1259" s="30"/>
      <c r="D1259" s="30"/>
      <c r="E1259" s="30"/>
      <c r="F1259" s="14"/>
      <c r="G1259" s="15"/>
      <c r="H1259" s="15"/>
      <c r="I1259" s="15"/>
      <c r="J1259" s="19"/>
      <c r="K1259" s="38"/>
      <c r="L1259" s="39"/>
      <c r="M1259" s="40"/>
      <c r="N1259" s="160"/>
    </row>
    <row r="1260" spans="2:14" ht="15">
      <c r="B1260" s="30"/>
      <c r="C1260" s="30"/>
      <c r="D1260" s="30"/>
      <c r="E1260" s="30"/>
      <c r="F1260" s="14"/>
      <c r="G1260" s="15"/>
      <c r="H1260" s="15"/>
      <c r="I1260" s="15"/>
      <c r="J1260" s="19"/>
      <c r="K1260" s="38"/>
      <c r="L1260" s="39"/>
      <c r="M1260" s="40"/>
      <c r="N1260" s="160"/>
    </row>
    <row r="1261" spans="2:14" ht="15">
      <c r="B1261" s="30"/>
      <c r="C1261" s="30"/>
      <c r="D1261" s="30"/>
      <c r="E1261" s="30"/>
      <c r="F1261" s="14"/>
      <c r="G1261" s="15"/>
      <c r="H1261" s="15"/>
      <c r="I1261" s="15"/>
      <c r="J1261" s="19"/>
      <c r="K1261" s="38"/>
      <c r="L1261" s="39"/>
      <c r="M1261" s="40"/>
      <c r="N1261" s="160"/>
    </row>
    <row r="1262" spans="2:14" ht="15">
      <c r="B1262" s="30"/>
      <c r="C1262" s="30"/>
      <c r="D1262" s="30"/>
      <c r="E1262" s="30"/>
      <c r="F1262" s="14"/>
      <c r="G1262" s="15"/>
      <c r="H1262" s="15"/>
      <c r="I1262" s="15"/>
      <c r="J1262" s="19"/>
      <c r="K1262" s="38"/>
      <c r="L1262" s="39"/>
      <c r="M1262" s="40"/>
      <c r="N1262" s="160"/>
    </row>
    <row r="1263" spans="2:14" ht="15">
      <c r="B1263" s="30"/>
      <c r="C1263" s="30"/>
      <c r="D1263" s="30"/>
      <c r="E1263" s="30"/>
      <c r="F1263" s="14"/>
      <c r="G1263" s="15"/>
      <c r="H1263" s="15"/>
      <c r="I1263" s="15"/>
      <c r="J1263" s="19"/>
      <c r="K1263" s="38"/>
      <c r="L1263" s="39"/>
      <c r="M1263" s="40"/>
      <c r="N1263" s="160"/>
    </row>
    <row r="1264" spans="2:14" ht="15">
      <c r="B1264" s="30"/>
      <c r="C1264" s="30"/>
      <c r="D1264" s="30"/>
      <c r="E1264" s="30"/>
      <c r="F1264" s="14"/>
      <c r="G1264" s="15"/>
      <c r="H1264" s="15"/>
      <c r="I1264" s="15"/>
      <c r="J1264" s="19"/>
      <c r="K1264" s="38"/>
      <c r="L1264" s="39"/>
      <c r="M1264" s="40"/>
      <c r="N1264" s="160"/>
    </row>
    <row r="1265" spans="2:14" ht="15">
      <c r="B1265" s="30"/>
      <c r="C1265" s="30"/>
      <c r="D1265" s="30"/>
      <c r="E1265" s="30"/>
      <c r="F1265" s="14"/>
      <c r="G1265" s="15"/>
      <c r="H1265" s="15"/>
      <c r="I1265" s="15"/>
      <c r="J1265" s="19"/>
      <c r="K1265" s="38"/>
      <c r="L1265" s="39"/>
      <c r="M1265" s="40"/>
      <c r="N1265" s="160"/>
    </row>
    <row r="1266" spans="2:14" ht="15">
      <c r="B1266" s="30"/>
      <c r="C1266" s="30"/>
      <c r="D1266" s="30"/>
      <c r="E1266" s="30"/>
      <c r="F1266" s="14"/>
      <c r="G1266" s="15"/>
      <c r="H1266" s="15"/>
      <c r="I1266" s="15"/>
      <c r="J1266" s="19"/>
      <c r="K1266" s="38"/>
      <c r="L1266" s="39"/>
      <c r="M1266" s="40"/>
      <c r="N1266" s="160"/>
    </row>
    <row r="1267" spans="2:14" ht="15">
      <c r="B1267" s="30"/>
      <c r="C1267" s="30"/>
      <c r="D1267" s="30"/>
      <c r="E1267" s="30"/>
      <c r="F1267" s="14"/>
      <c r="G1267" s="15"/>
      <c r="H1267" s="15"/>
      <c r="I1267" s="15"/>
      <c r="J1267" s="19"/>
      <c r="K1267" s="38"/>
      <c r="L1267" s="39"/>
      <c r="M1267" s="40"/>
      <c r="N1267" s="160"/>
    </row>
    <row r="1268" spans="2:14" ht="15">
      <c r="B1268" s="30"/>
      <c r="C1268" s="30"/>
      <c r="D1268" s="30"/>
      <c r="E1268" s="30"/>
      <c r="F1268" s="14"/>
      <c r="G1268" s="15"/>
      <c r="H1268" s="15"/>
      <c r="I1268" s="15"/>
      <c r="J1268" s="19"/>
      <c r="K1268" s="38"/>
      <c r="L1268" s="39"/>
      <c r="M1268" s="40"/>
      <c r="N1268" s="160"/>
    </row>
    <row r="1269" spans="2:14" ht="15">
      <c r="B1269" s="30"/>
      <c r="C1269" s="30"/>
      <c r="D1269" s="30"/>
      <c r="E1269" s="30"/>
      <c r="F1269" s="14"/>
      <c r="G1269" s="15"/>
      <c r="H1269" s="15"/>
      <c r="I1269" s="15"/>
      <c r="J1269" s="19"/>
      <c r="K1269" s="38"/>
      <c r="L1269" s="39"/>
      <c r="M1269" s="40"/>
      <c r="N1269" s="160"/>
    </row>
    <row r="1270" spans="2:14" ht="15">
      <c r="B1270" s="30"/>
      <c r="C1270" s="30"/>
      <c r="D1270" s="30"/>
      <c r="E1270" s="30"/>
      <c r="F1270" s="14"/>
      <c r="G1270" s="15"/>
      <c r="H1270" s="15"/>
      <c r="I1270" s="15"/>
      <c r="J1270" s="19"/>
      <c r="K1270" s="38"/>
      <c r="L1270" s="39"/>
      <c r="M1270" s="40"/>
      <c r="N1270" s="160"/>
    </row>
    <row r="1271" spans="2:14" ht="15">
      <c r="B1271" s="30"/>
      <c r="C1271" s="30"/>
      <c r="D1271" s="30"/>
      <c r="E1271" s="30"/>
      <c r="F1271" s="14"/>
      <c r="G1271" s="15"/>
      <c r="H1271" s="15"/>
      <c r="I1271" s="15"/>
      <c r="J1271" s="19"/>
      <c r="K1271" s="38"/>
      <c r="L1271" s="39"/>
      <c r="M1271" s="40"/>
      <c r="N1271" s="160"/>
    </row>
    <row r="1272" spans="2:14" ht="15">
      <c r="B1272" s="30"/>
      <c r="C1272" s="30"/>
      <c r="D1272" s="30"/>
      <c r="E1272" s="30"/>
      <c r="F1272" s="14"/>
      <c r="G1272" s="15"/>
      <c r="H1272" s="15"/>
      <c r="I1272" s="15"/>
      <c r="J1272" s="19"/>
      <c r="K1272" s="38"/>
      <c r="L1272" s="39"/>
      <c r="M1272" s="40"/>
      <c r="N1272" s="160"/>
    </row>
    <row r="1273" spans="2:14" ht="15">
      <c r="B1273" s="30"/>
      <c r="C1273" s="30"/>
      <c r="D1273" s="30"/>
      <c r="E1273" s="30"/>
      <c r="F1273" s="14"/>
      <c r="G1273" s="15"/>
      <c r="H1273" s="15"/>
      <c r="I1273" s="15"/>
      <c r="J1273" s="19"/>
      <c r="K1273" s="38"/>
      <c r="L1273" s="39"/>
      <c r="M1273" s="40"/>
      <c r="N1273" s="160"/>
    </row>
    <row r="1274" spans="2:14" ht="15">
      <c r="B1274" s="30"/>
      <c r="C1274" s="30"/>
      <c r="D1274" s="30"/>
      <c r="E1274" s="30"/>
      <c r="F1274" s="14"/>
      <c r="G1274" s="15"/>
      <c r="H1274" s="15"/>
      <c r="I1274" s="15"/>
      <c r="J1274" s="19"/>
      <c r="K1274" s="38"/>
      <c r="L1274" s="39"/>
      <c r="M1274" s="40"/>
      <c r="N1274" s="160"/>
    </row>
    <row r="1275" spans="2:14" ht="15">
      <c r="B1275" s="30"/>
      <c r="C1275" s="30"/>
      <c r="D1275" s="30"/>
      <c r="E1275" s="30"/>
      <c r="F1275" s="14"/>
      <c r="G1275" s="15"/>
      <c r="H1275" s="15"/>
      <c r="I1275" s="15"/>
      <c r="J1275" s="19"/>
      <c r="K1275" s="38"/>
      <c r="L1275" s="39"/>
      <c r="M1275" s="40"/>
      <c r="N1275" s="160"/>
    </row>
    <row r="1276" spans="2:14" ht="15">
      <c r="B1276" s="30"/>
      <c r="C1276" s="30"/>
      <c r="D1276" s="30"/>
      <c r="E1276" s="30"/>
      <c r="F1276" s="14"/>
      <c r="G1276" s="15"/>
      <c r="H1276" s="15"/>
      <c r="I1276" s="15"/>
      <c r="J1276" s="19"/>
      <c r="K1276" s="38"/>
      <c r="L1276" s="39"/>
      <c r="M1276" s="40"/>
      <c r="N1276" s="160"/>
    </row>
    <row r="1277" spans="2:14" ht="15">
      <c r="B1277" s="30"/>
      <c r="C1277" s="30"/>
      <c r="D1277" s="30"/>
      <c r="E1277" s="30"/>
      <c r="F1277" s="14"/>
      <c r="G1277" s="15"/>
      <c r="H1277" s="15"/>
      <c r="I1277" s="15"/>
      <c r="J1277" s="19"/>
      <c r="K1277" s="38"/>
      <c r="L1277" s="39"/>
      <c r="M1277" s="40"/>
      <c r="N1277" s="160"/>
    </row>
    <row r="1278" spans="2:14" ht="15">
      <c r="B1278" s="30"/>
      <c r="C1278" s="30"/>
      <c r="D1278" s="30"/>
      <c r="E1278" s="30"/>
      <c r="F1278" s="14"/>
      <c r="G1278" s="15"/>
      <c r="H1278" s="15"/>
      <c r="I1278" s="15"/>
      <c r="J1278" s="19"/>
      <c r="K1278" s="38"/>
      <c r="L1278" s="39"/>
      <c r="M1278" s="40"/>
      <c r="N1278" s="160"/>
    </row>
    <row r="1279" spans="2:14" ht="15">
      <c r="B1279" s="30"/>
      <c r="C1279" s="30"/>
      <c r="D1279" s="30"/>
      <c r="E1279" s="30"/>
      <c r="F1279" s="14"/>
      <c r="G1279" s="15"/>
      <c r="H1279" s="15"/>
      <c r="I1279" s="15"/>
      <c r="J1279" s="19"/>
      <c r="K1279" s="38"/>
      <c r="L1279" s="39"/>
      <c r="M1279" s="40"/>
      <c r="N1279" s="160"/>
    </row>
    <row r="1280" spans="2:14" ht="15">
      <c r="B1280" s="30"/>
      <c r="C1280" s="30"/>
      <c r="D1280" s="30"/>
      <c r="E1280" s="30"/>
      <c r="F1280" s="14"/>
      <c r="G1280" s="15"/>
      <c r="H1280" s="15"/>
      <c r="I1280" s="15"/>
      <c r="J1280" s="19"/>
      <c r="K1280" s="38"/>
      <c r="L1280" s="39"/>
      <c r="M1280" s="40"/>
      <c r="N1280" s="160"/>
    </row>
    <row r="1281" spans="2:14" ht="15">
      <c r="B1281" s="30"/>
      <c r="C1281" s="30"/>
      <c r="D1281" s="30"/>
      <c r="E1281" s="30"/>
      <c r="F1281" s="14"/>
      <c r="G1281" s="15"/>
      <c r="H1281" s="15"/>
      <c r="I1281" s="15"/>
      <c r="J1281" s="19"/>
      <c r="K1281" s="38"/>
      <c r="L1281" s="39"/>
      <c r="M1281" s="40"/>
      <c r="N1281" s="160"/>
    </row>
    <row r="1282" spans="2:14" ht="15">
      <c r="B1282" s="30"/>
      <c r="C1282" s="30"/>
      <c r="D1282" s="30"/>
      <c r="E1282" s="30"/>
      <c r="F1282" s="14"/>
      <c r="G1282" s="15"/>
      <c r="H1282" s="15"/>
      <c r="I1282" s="15"/>
      <c r="J1282" s="19"/>
      <c r="K1282" s="38"/>
      <c r="L1282" s="39"/>
      <c r="M1282" s="40"/>
      <c r="N1282" s="160"/>
    </row>
    <row r="1283" spans="2:14" ht="15">
      <c r="B1283" s="30"/>
      <c r="C1283" s="30"/>
      <c r="D1283" s="30"/>
      <c r="E1283" s="30"/>
      <c r="F1283" s="14"/>
      <c r="G1283" s="15"/>
      <c r="H1283" s="15"/>
      <c r="I1283" s="15"/>
      <c r="J1283" s="19"/>
      <c r="K1283" s="38"/>
      <c r="L1283" s="39"/>
      <c r="M1283" s="40"/>
      <c r="N1283" s="160"/>
    </row>
    <row r="1284" spans="2:14" ht="15">
      <c r="B1284" s="30"/>
      <c r="C1284" s="30"/>
      <c r="D1284" s="30"/>
      <c r="E1284" s="30"/>
      <c r="F1284" s="14"/>
      <c r="G1284" s="15"/>
      <c r="H1284" s="15"/>
      <c r="I1284" s="15"/>
      <c r="J1284" s="19"/>
      <c r="K1284" s="38"/>
      <c r="L1284" s="39"/>
      <c r="M1284" s="40"/>
      <c r="N1284" s="160"/>
    </row>
    <row r="1285" spans="2:14" ht="15">
      <c r="B1285" s="30"/>
      <c r="C1285" s="30"/>
      <c r="D1285" s="30"/>
      <c r="E1285" s="30"/>
      <c r="F1285" s="14"/>
      <c r="G1285" s="15"/>
      <c r="H1285" s="15"/>
      <c r="I1285" s="15"/>
      <c r="J1285" s="19"/>
      <c r="K1285" s="38"/>
      <c r="L1285" s="39"/>
      <c r="M1285" s="40"/>
      <c r="N1285" s="160"/>
    </row>
    <row r="1286" spans="2:14" ht="15">
      <c r="B1286" s="30"/>
      <c r="C1286" s="30"/>
      <c r="D1286" s="30"/>
      <c r="E1286" s="30"/>
      <c r="F1286" s="14"/>
      <c r="G1286" s="15"/>
      <c r="H1286" s="15"/>
      <c r="I1286" s="15"/>
      <c r="J1286" s="19"/>
      <c r="K1286" s="38"/>
      <c r="L1286" s="39"/>
      <c r="M1286" s="40"/>
      <c r="N1286" s="160"/>
    </row>
    <row r="1287" spans="2:14" ht="15">
      <c r="B1287" s="30"/>
      <c r="C1287" s="30"/>
      <c r="D1287" s="30"/>
      <c r="E1287" s="30"/>
      <c r="F1287" s="14"/>
      <c r="G1287" s="15"/>
      <c r="H1287" s="15"/>
      <c r="I1287" s="15"/>
      <c r="J1287" s="19"/>
      <c r="K1287" s="38"/>
      <c r="L1287" s="39"/>
      <c r="M1287" s="40"/>
      <c r="N1287" s="160"/>
    </row>
    <row r="1288" spans="2:14" ht="15">
      <c r="B1288" s="30"/>
      <c r="C1288" s="30"/>
      <c r="D1288" s="30"/>
      <c r="E1288" s="30"/>
      <c r="F1288" s="14"/>
      <c r="G1288" s="15"/>
      <c r="H1288" s="15"/>
      <c r="I1288" s="15"/>
      <c r="J1288" s="19"/>
      <c r="K1288" s="38"/>
      <c r="L1288" s="39"/>
      <c r="M1288" s="40"/>
      <c r="N1288" s="160"/>
    </row>
    <row r="1289" spans="2:14" ht="15">
      <c r="B1289" s="30"/>
      <c r="C1289" s="30"/>
      <c r="D1289" s="30"/>
      <c r="E1289" s="30"/>
      <c r="F1289" s="14"/>
      <c r="G1289" s="15"/>
      <c r="H1289" s="15"/>
      <c r="I1289" s="15"/>
      <c r="J1289" s="19"/>
      <c r="K1289" s="38"/>
      <c r="L1289" s="39"/>
      <c r="M1289" s="40"/>
      <c r="N1289" s="160"/>
    </row>
    <row r="1290" spans="2:14" ht="15">
      <c r="B1290" s="30"/>
      <c r="C1290" s="30"/>
      <c r="D1290" s="30"/>
      <c r="E1290" s="30"/>
      <c r="F1290" s="14"/>
      <c r="G1290" s="15"/>
      <c r="H1290" s="15"/>
      <c r="I1290" s="15"/>
      <c r="J1290" s="19"/>
      <c r="K1290" s="38"/>
      <c r="L1290" s="39"/>
      <c r="M1290" s="40"/>
      <c r="N1290" s="160"/>
    </row>
    <row r="1291" spans="2:14" ht="15">
      <c r="B1291" s="30"/>
      <c r="C1291" s="30"/>
      <c r="D1291" s="30"/>
      <c r="E1291" s="30"/>
      <c r="F1291" s="14"/>
      <c r="G1291" s="15"/>
      <c r="H1291" s="15"/>
      <c r="I1291" s="15"/>
      <c r="J1291" s="19"/>
      <c r="K1291" s="38"/>
      <c r="L1291" s="39"/>
      <c r="M1291" s="40"/>
      <c r="N1291" s="160"/>
    </row>
    <row r="1292" spans="2:14" ht="15">
      <c r="B1292" s="30"/>
      <c r="C1292" s="30"/>
      <c r="D1292" s="30"/>
      <c r="E1292" s="30"/>
      <c r="F1292" s="14"/>
      <c r="G1292" s="15"/>
      <c r="H1292" s="15"/>
      <c r="I1292" s="15"/>
      <c r="J1292" s="19"/>
      <c r="K1292" s="38"/>
      <c r="L1292" s="39"/>
      <c r="M1292" s="40"/>
      <c r="N1292" s="160"/>
    </row>
    <row r="1293" spans="2:14" ht="15">
      <c r="B1293" s="30"/>
      <c r="C1293" s="30"/>
      <c r="D1293" s="30"/>
      <c r="E1293" s="30"/>
      <c r="F1293" s="14"/>
      <c r="G1293" s="15"/>
      <c r="H1293" s="15"/>
      <c r="I1293" s="15"/>
      <c r="J1293" s="19"/>
      <c r="K1293" s="38"/>
      <c r="L1293" s="39"/>
      <c r="M1293" s="40"/>
      <c r="N1293" s="160"/>
    </row>
    <row r="1294" spans="2:14" ht="15">
      <c r="B1294" s="30"/>
      <c r="C1294" s="30"/>
      <c r="D1294" s="30"/>
      <c r="E1294" s="30"/>
      <c r="F1294" s="14"/>
      <c r="G1294" s="15"/>
      <c r="H1294" s="15"/>
      <c r="I1294" s="15"/>
      <c r="J1294" s="19"/>
      <c r="K1294" s="38"/>
      <c r="L1294" s="39"/>
      <c r="M1294" s="40"/>
      <c r="N1294" s="160"/>
    </row>
    <row r="1295" spans="2:14" ht="15">
      <c r="B1295" s="30"/>
      <c r="C1295" s="30"/>
      <c r="D1295" s="30"/>
      <c r="E1295" s="30"/>
      <c r="F1295" s="14"/>
      <c r="G1295" s="15"/>
      <c r="H1295" s="15"/>
      <c r="I1295" s="15"/>
      <c r="J1295" s="19"/>
      <c r="K1295" s="38"/>
      <c r="L1295" s="39"/>
      <c r="M1295" s="40"/>
      <c r="N1295" s="160"/>
    </row>
    <row r="1296" spans="2:14" ht="15">
      <c r="B1296" s="30"/>
      <c r="C1296" s="30"/>
      <c r="D1296" s="30"/>
      <c r="E1296" s="30"/>
      <c r="F1296" s="14"/>
      <c r="G1296" s="15"/>
      <c r="H1296" s="15"/>
      <c r="I1296" s="15"/>
      <c r="J1296" s="19"/>
      <c r="K1296" s="38"/>
      <c r="L1296" s="39"/>
      <c r="M1296" s="40"/>
      <c r="N1296" s="160"/>
    </row>
    <row r="1297" spans="2:14" ht="15">
      <c r="B1297" s="30"/>
      <c r="C1297" s="30"/>
      <c r="D1297" s="30"/>
      <c r="E1297" s="30"/>
      <c r="F1297" s="14"/>
      <c r="G1297" s="15"/>
      <c r="H1297" s="15"/>
      <c r="I1297" s="15"/>
      <c r="J1297" s="19"/>
      <c r="K1297" s="38"/>
      <c r="L1297" s="39"/>
      <c r="M1297" s="40"/>
      <c r="N1297" s="160"/>
    </row>
    <row r="1298" spans="2:14" ht="15">
      <c r="B1298" s="30"/>
      <c r="C1298" s="30"/>
      <c r="D1298" s="30"/>
      <c r="E1298" s="30"/>
      <c r="F1298" s="14"/>
      <c r="G1298" s="15"/>
      <c r="H1298" s="15"/>
      <c r="I1298" s="15"/>
      <c r="J1298" s="19"/>
      <c r="K1298" s="38"/>
      <c r="L1298" s="39"/>
      <c r="M1298" s="40"/>
      <c r="N1298" s="160"/>
    </row>
    <row r="1299" spans="2:14" ht="15">
      <c r="B1299" s="30"/>
      <c r="C1299" s="30"/>
      <c r="D1299" s="30"/>
      <c r="E1299" s="30"/>
      <c r="F1299" s="14"/>
      <c r="G1299" s="15"/>
      <c r="H1299" s="15"/>
      <c r="I1299" s="15"/>
      <c r="J1299" s="19"/>
      <c r="K1299" s="38"/>
      <c r="L1299" s="39"/>
      <c r="M1299" s="40"/>
      <c r="N1299" s="160"/>
    </row>
    <row r="1300" spans="2:14" ht="15">
      <c r="B1300" s="30"/>
      <c r="C1300" s="30"/>
      <c r="D1300" s="30"/>
      <c r="E1300" s="30"/>
      <c r="F1300" s="14"/>
      <c r="G1300" s="15"/>
      <c r="H1300" s="15"/>
      <c r="I1300" s="15"/>
      <c r="J1300" s="19"/>
      <c r="K1300" s="38"/>
      <c r="L1300" s="39"/>
      <c r="M1300" s="40"/>
      <c r="N1300" s="160"/>
    </row>
    <row r="1301" spans="2:14" ht="15">
      <c r="B1301" s="30"/>
      <c r="C1301" s="30"/>
      <c r="D1301" s="30"/>
      <c r="E1301" s="30"/>
      <c r="F1301" s="14"/>
      <c r="G1301" s="15"/>
      <c r="H1301" s="15"/>
      <c r="I1301" s="15"/>
      <c r="J1301" s="19"/>
      <c r="K1301" s="38"/>
      <c r="L1301" s="39"/>
      <c r="M1301" s="40"/>
      <c r="N1301" s="160"/>
    </row>
    <row r="1302" spans="2:14" ht="15">
      <c r="B1302" s="30"/>
      <c r="C1302" s="30"/>
      <c r="D1302" s="30"/>
      <c r="E1302" s="30"/>
      <c r="F1302" s="14"/>
      <c r="G1302" s="15"/>
      <c r="H1302" s="15"/>
      <c r="I1302" s="15"/>
      <c r="J1302" s="19"/>
      <c r="K1302" s="38"/>
      <c r="L1302" s="39"/>
      <c r="M1302" s="40"/>
      <c r="N1302" s="160"/>
    </row>
    <row r="1303" spans="2:14" ht="15">
      <c r="B1303" s="30"/>
      <c r="C1303" s="30"/>
      <c r="D1303" s="30"/>
      <c r="E1303" s="30"/>
      <c r="F1303" s="14"/>
      <c r="G1303" s="15"/>
      <c r="H1303" s="15"/>
      <c r="I1303" s="15"/>
      <c r="J1303" s="19"/>
      <c r="K1303" s="38"/>
      <c r="L1303" s="39"/>
      <c r="M1303" s="40"/>
      <c r="N1303" s="160"/>
    </row>
    <row r="1304" spans="2:14" ht="15">
      <c r="B1304" s="30"/>
      <c r="C1304" s="30"/>
      <c r="D1304" s="30"/>
      <c r="E1304" s="30"/>
      <c r="F1304" s="14"/>
      <c r="G1304" s="15"/>
      <c r="H1304" s="15"/>
      <c r="I1304" s="15"/>
      <c r="J1304" s="19"/>
      <c r="K1304" s="38"/>
      <c r="L1304" s="39"/>
      <c r="M1304" s="40"/>
      <c r="N1304" s="160"/>
    </row>
    <row r="1305" spans="2:14" ht="15">
      <c r="B1305" s="30"/>
      <c r="C1305" s="30"/>
      <c r="D1305" s="30"/>
      <c r="E1305" s="30"/>
      <c r="F1305" s="14"/>
      <c r="G1305" s="15"/>
      <c r="H1305" s="15"/>
      <c r="I1305" s="15"/>
      <c r="J1305" s="19"/>
      <c r="K1305" s="38"/>
      <c r="L1305" s="39"/>
      <c r="M1305" s="40"/>
      <c r="N1305" s="160"/>
    </row>
    <row r="1306" spans="2:14" ht="15">
      <c r="B1306" s="30"/>
      <c r="C1306" s="30"/>
      <c r="D1306" s="30"/>
      <c r="E1306" s="30"/>
      <c r="F1306" s="14"/>
      <c r="G1306" s="15"/>
      <c r="H1306" s="15"/>
      <c r="I1306" s="15"/>
      <c r="J1306" s="19"/>
      <c r="K1306" s="38"/>
      <c r="L1306" s="39"/>
      <c r="M1306" s="40"/>
      <c r="N1306" s="160"/>
    </row>
    <row r="1307" spans="2:14" ht="15">
      <c r="B1307" s="30"/>
      <c r="C1307" s="30"/>
      <c r="D1307" s="30"/>
      <c r="E1307" s="30"/>
      <c r="F1307" s="14"/>
      <c r="G1307" s="15"/>
      <c r="H1307" s="15"/>
      <c r="I1307" s="15"/>
      <c r="J1307" s="19"/>
      <c r="K1307" s="38"/>
      <c r="L1307" s="39"/>
      <c r="M1307" s="40"/>
      <c r="N1307" s="160"/>
    </row>
    <row r="1308" spans="2:14" ht="15">
      <c r="B1308" s="30"/>
      <c r="C1308" s="30"/>
      <c r="D1308" s="30"/>
      <c r="E1308" s="30"/>
      <c r="F1308" s="14"/>
      <c r="G1308" s="15"/>
      <c r="H1308" s="15"/>
      <c r="I1308" s="15"/>
      <c r="J1308" s="19"/>
      <c r="K1308" s="38"/>
      <c r="L1308" s="39"/>
      <c r="M1308" s="40"/>
      <c r="N1308" s="160"/>
    </row>
    <row r="1309" spans="2:14" ht="15">
      <c r="B1309" s="30"/>
      <c r="C1309" s="30"/>
      <c r="D1309" s="30"/>
      <c r="E1309" s="30"/>
      <c r="F1309" s="14"/>
      <c r="G1309" s="15"/>
      <c r="H1309" s="15"/>
      <c r="I1309" s="15"/>
      <c r="J1309" s="19"/>
      <c r="K1309" s="38"/>
      <c r="L1309" s="39"/>
      <c r="M1309" s="40"/>
      <c r="N1309" s="160"/>
    </row>
    <row r="1310" spans="2:14" ht="15">
      <c r="B1310" s="30"/>
      <c r="C1310" s="30"/>
      <c r="D1310" s="30"/>
      <c r="E1310" s="30"/>
      <c r="F1310" s="14"/>
      <c r="G1310" s="15"/>
      <c r="H1310" s="15"/>
      <c r="I1310" s="15"/>
      <c r="J1310" s="19"/>
      <c r="K1310" s="38"/>
      <c r="L1310" s="39"/>
      <c r="M1310" s="40"/>
      <c r="N1310" s="160"/>
    </row>
    <row r="1311" spans="2:14" ht="15">
      <c r="B1311" s="30"/>
      <c r="C1311" s="30"/>
      <c r="D1311" s="30"/>
      <c r="E1311" s="30"/>
      <c r="F1311" s="14"/>
      <c r="G1311" s="15"/>
      <c r="H1311" s="15"/>
      <c r="I1311" s="15"/>
      <c r="J1311" s="19"/>
      <c r="K1311" s="38"/>
      <c r="L1311" s="39"/>
      <c r="M1311" s="40"/>
      <c r="N1311" s="160"/>
    </row>
    <row r="1312" spans="2:14" ht="15">
      <c r="B1312" s="30"/>
      <c r="C1312" s="30"/>
      <c r="D1312" s="30"/>
      <c r="E1312" s="30"/>
      <c r="F1312" s="14"/>
      <c r="G1312" s="15"/>
      <c r="H1312" s="15"/>
      <c r="I1312" s="15"/>
      <c r="J1312" s="19"/>
      <c r="K1312" s="38"/>
      <c r="L1312" s="39"/>
      <c r="M1312" s="40"/>
      <c r="N1312" s="160"/>
    </row>
    <row r="1313" spans="2:14" ht="15">
      <c r="B1313" s="30"/>
      <c r="C1313" s="30"/>
      <c r="D1313" s="30"/>
      <c r="E1313" s="30"/>
      <c r="F1313" s="14"/>
      <c r="G1313" s="15"/>
      <c r="H1313" s="15"/>
      <c r="I1313" s="15"/>
      <c r="J1313" s="19"/>
      <c r="K1313" s="38"/>
      <c r="L1313" s="39"/>
      <c r="M1313" s="40"/>
      <c r="N1313" s="160"/>
    </row>
    <row r="1314" spans="2:14" ht="15">
      <c r="B1314" s="30"/>
      <c r="C1314" s="30"/>
      <c r="D1314" s="30"/>
      <c r="E1314" s="30"/>
      <c r="F1314" s="14"/>
      <c r="G1314" s="15"/>
      <c r="H1314" s="15"/>
      <c r="I1314" s="15"/>
      <c r="J1314" s="19"/>
      <c r="K1314" s="38"/>
      <c r="L1314" s="39"/>
      <c r="M1314" s="40"/>
      <c r="N1314" s="160"/>
    </row>
    <row r="1315" spans="2:14" ht="15">
      <c r="B1315" s="30"/>
      <c r="C1315" s="30"/>
      <c r="D1315" s="30"/>
      <c r="E1315" s="30"/>
      <c r="F1315" s="14"/>
      <c r="G1315" s="15"/>
      <c r="H1315" s="15"/>
      <c r="I1315" s="15"/>
      <c r="J1315" s="19"/>
      <c r="K1315" s="38"/>
      <c r="L1315" s="39"/>
      <c r="M1315" s="40"/>
      <c r="N1315" s="160"/>
    </row>
    <row r="1316" spans="2:14" ht="15">
      <c r="B1316" s="30"/>
      <c r="C1316" s="30"/>
      <c r="D1316" s="30"/>
      <c r="E1316" s="30"/>
      <c r="F1316" s="14"/>
      <c r="G1316" s="15"/>
      <c r="H1316" s="15"/>
      <c r="I1316" s="15"/>
      <c r="J1316" s="19"/>
      <c r="K1316" s="38"/>
      <c r="L1316" s="39"/>
      <c r="M1316" s="40"/>
      <c r="N1316" s="160"/>
    </row>
    <row r="1317" spans="2:14" ht="15">
      <c r="B1317" s="30"/>
      <c r="C1317" s="30"/>
      <c r="D1317" s="30"/>
      <c r="E1317" s="30"/>
      <c r="F1317" s="14"/>
      <c r="G1317" s="15"/>
      <c r="H1317" s="15"/>
      <c r="I1317" s="15"/>
      <c r="J1317" s="19"/>
      <c r="K1317" s="38"/>
      <c r="L1317" s="39"/>
      <c r="M1317" s="40"/>
      <c r="N1317" s="160"/>
    </row>
    <row r="1318" spans="2:14" ht="15">
      <c r="B1318" s="30"/>
      <c r="C1318" s="30"/>
      <c r="D1318" s="30"/>
      <c r="E1318" s="30"/>
      <c r="F1318" s="14"/>
      <c r="G1318" s="15"/>
      <c r="H1318" s="15"/>
      <c r="I1318" s="15"/>
      <c r="J1318" s="19"/>
      <c r="K1318" s="38"/>
      <c r="L1318" s="39"/>
      <c r="M1318" s="40"/>
      <c r="N1318" s="160"/>
    </row>
    <row r="1319" spans="2:14" ht="15">
      <c r="B1319" s="30"/>
      <c r="C1319" s="30"/>
      <c r="D1319" s="30"/>
      <c r="E1319" s="30"/>
      <c r="F1319" s="14"/>
      <c r="G1319" s="15"/>
      <c r="H1319" s="15"/>
      <c r="I1319" s="15"/>
      <c r="J1319" s="19"/>
      <c r="K1319" s="38"/>
      <c r="L1319" s="39"/>
      <c r="M1319" s="40"/>
      <c r="N1319" s="160"/>
    </row>
    <row r="1320" spans="2:14" ht="15">
      <c r="B1320" s="30"/>
      <c r="C1320" s="30"/>
      <c r="D1320" s="30"/>
      <c r="E1320" s="30"/>
      <c r="F1320" s="14"/>
      <c r="G1320" s="15"/>
      <c r="H1320" s="15"/>
      <c r="I1320" s="15"/>
      <c r="J1320" s="19"/>
      <c r="K1320" s="38"/>
      <c r="L1320" s="39"/>
      <c r="M1320" s="40"/>
      <c r="N1320" s="160"/>
    </row>
    <row r="1321" spans="2:14" ht="15">
      <c r="B1321" s="30"/>
      <c r="C1321" s="30"/>
      <c r="D1321" s="30"/>
      <c r="E1321" s="30"/>
      <c r="F1321" s="14"/>
      <c r="G1321" s="15"/>
      <c r="H1321" s="15"/>
      <c r="I1321" s="15"/>
      <c r="J1321" s="19"/>
      <c r="K1321" s="38"/>
      <c r="L1321" s="39"/>
      <c r="M1321" s="40"/>
      <c r="N1321" s="160"/>
    </row>
    <row r="1322" spans="2:14" ht="15">
      <c r="B1322" s="30"/>
      <c r="C1322" s="30"/>
      <c r="D1322" s="30"/>
      <c r="E1322" s="30"/>
      <c r="F1322" s="14"/>
      <c r="G1322" s="15"/>
      <c r="H1322" s="15"/>
      <c r="I1322" s="15"/>
      <c r="J1322" s="19"/>
      <c r="K1322" s="38"/>
      <c r="L1322" s="39"/>
      <c r="M1322" s="40"/>
      <c r="N1322" s="160"/>
    </row>
    <row r="1323" spans="2:14" ht="15">
      <c r="B1323" s="30"/>
      <c r="C1323" s="30"/>
      <c r="D1323" s="30"/>
      <c r="E1323" s="30"/>
      <c r="F1323" s="14"/>
      <c r="G1323" s="15"/>
      <c r="H1323" s="15"/>
      <c r="I1323" s="15"/>
      <c r="J1323" s="19"/>
      <c r="K1323" s="38"/>
      <c r="L1323" s="39"/>
      <c r="M1323" s="40"/>
      <c r="N1323" s="160"/>
    </row>
    <row r="1324" spans="2:14" ht="15">
      <c r="B1324" s="30"/>
      <c r="C1324" s="30"/>
      <c r="D1324" s="30"/>
      <c r="E1324" s="30"/>
      <c r="F1324" s="14"/>
      <c r="G1324" s="15"/>
      <c r="H1324" s="15"/>
      <c r="I1324" s="15"/>
      <c r="J1324" s="19"/>
      <c r="K1324" s="38"/>
      <c r="L1324" s="39"/>
      <c r="M1324" s="40"/>
      <c r="N1324" s="160"/>
    </row>
    <row r="1325" spans="2:14" ht="15">
      <c r="B1325" s="30"/>
      <c r="C1325" s="30"/>
      <c r="D1325" s="30"/>
      <c r="E1325" s="30"/>
      <c r="F1325" s="14"/>
      <c r="G1325" s="15"/>
      <c r="H1325" s="15"/>
      <c r="I1325" s="15"/>
      <c r="J1325" s="19"/>
      <c r="K1325" s="38"/>
      <c r="L1325" s="39"/>
      <c r="M1325" s="40"/>
      <c r="N1325" s="160"/>
    </row>
    <row r="1326" spans="2:14" ht="15">
      <c r="B1326" s="30"/>
      <c r="C1326" s="30"/>
      <c r="D1326" s="30"/>
      <c r="E1326" s="30"/>
      <c r="F1326" s="14"/>
      <c r="G1326" s="15"/>
      <c r="H1326" s="15"/>
      <c r="I1326" s="15"/>
      <c r="J1326" s="19"/>
      <c r="K1326" s="38"/>
      <c r="L1326" s="39"/>
      <c r="M1326" s="40"/>
      <c r="N1326" s="160"/>
    </row>
    <row r="1327" spans="2:14" ht="15">
      <c r="B1327" s="30"/>
      <c r="C1327" s="30"/>
      <c r="D1327" s="30"/>
      <c r="E1327" s="30"/>
      <c r="F1327" s="14"/>
      <c r="G1327" s="15"/>
      <c r="H1327" s="15"/>
      <c r="I1327" s="15"/>
      <c r="J1327" s="19"/>
      <c r="K1327" s="38"/>
      <c r="L1327" s="39"/>
      <c r="M1327" s="40"/>
      <c r="N1327" s="160"/>
    </row>
    <row r="1328" spans="2:14" ht="15">
      <c r="B1328" s="30"/>
      <c r="C1328" s="30"/>
      <c r="D1328" s="30"/>
      <c r="E1328" s="30"/>
      <c r="F1328" s="14"/>
      <c r="G1328" s="15"/>
      <c r="H1328" s="15"/>
      <c r="I1328" s="15"/>
      <c r="J1328" s="19"/>
      <c r="K1328" s="38"/>
      <c r="L1328" s="39"/>
      <c r="M1328" s="40"/>
      <c r="N1328" s="160"/>
    </row>
    <row r="1329" spans="2:14" ht="15">
      <c r="B1329" s="30"/>
      <c r="C1329" s="30"/>
      <c r="D1329" s="30"/>
      <c r="E1329" s="30"/>
      <c r="F1329" s="14"/>
      <c r="G1329" s="15"/>
      <c r="H1329" s="15"/>
      <c r="I1329" s="15"/>
      <c r="J1329" s="19"/>
      <c r="K1329" s="38"/>
      <c r="L1329" s="39"/>
      <c r="M1329" s="40"/>
      <c r="N1329" s="160"/>
    </row>
    <row r="1330" spans="2:14" ht="15">
      <c r="B1330" s="30"/>
      <c r="C1330" s="30"/>
      <c r="D1330" s="30"/>
      <c r="E1330" s="30"/>
      <c r="F1330" s="14"/>
      <c r="G1330" s="15"/>
      <c r="H1330" s="15"/>
      <c r="I1330" s="15"/>
      <c r="J1330" s="19"/>
      <c r="K1330" s="38"/>
      <c r="L1330" s="39"/>
      <c r="M1330" s="40"/>
      <c r="N1330" s="160"/>
    </row>
    <row r="1331" spans="2:14" ht="15">
      <c r="B1331" s="30"/>
      <c r="C1331" s="30"/>
      <c r="D1331" s="30"/>
      <c r="E1331" s="30"/>
      <c r="F1331" s="14"/>
      <c r="G1331" s="15"/>
      <c r="H1331" s="15"/>
      <c r="I1331" s="15"/>
      <c r="J1331" s="19"/>
      <c r="K1331" s="38"/>
      <c r="L1331" s="39"/>
      <c r="M1331" s="40"/>
      <c r="N1331" s="160"/>
    </row>
    <row r="1332" spans="2:14" ht="15">
      <c r="B1332" s="30"/>
      <c r="C1332" s="30"/>
      <c r="D1332" s="30"/>
      <c r="E1332" s="30"/>
      <c r="F1332" s="14"/>
      <c r="G1332" s="15"/>
      <c r="H1332" s="15"/>
      <c r="I1332" s="15"/>
      <c r="J1332" s="19"/>
      <c r="K1332" s="38"/>
      <c r="L1332" s="39"/>
      <c r="M1332" s="40"/>
      <c r="N1332" s="160"/>
    </row>
    <row r="1333" spans="2:14" ht="15">
      <c r="B1333" s="30"/>
      <c r="C1333" s="30"/>
      <c r="D1333" s="30"/>
      <c r="E1333" s="30"/>
      <c r="F1333" s="14"/>
      <c r="G1333" s="15"/>
      <c r="H1333" s="15"/>
      <c r="I1333" s="15"/>
      <c r="J1333" s="19"/>
      <c r="K1333" s="38"/>
      <c r="L1333" s="39"/>
      <c r="M1333" s="40"/>
      <c r="N1333" s="160"/>
    </row>
    <row r="1334" spans="2:14" ht="15">
      <c r="B1334" s="30"/>
      <c r="C1334" s="30"/>
      <c r="D1334" s="30"/>
      <c r="E1334" s="30"/>
      <c r="F1334" s="14"/>
      <c r="G1334" s="15"/>
      <c r="H1334" s="15"/>
      <c r="I1334" s="15"/>
      <c r="J1334" s="19"/>
      <c r="K1334" s="38"/>
      <c r="L1334" s="39"/>
      <c r="M1334" s="40"/>
      <c r="N1334" s="160"/>
    </row>
    <row r="1335" spans="2:14" ht="15">
      <c r="B1335" s="30"/>
      <c r="C1335" s="30"/>
      <c r="D1335" s="30"/>
      <c r="E1335" s="30"/>
      <c r="F1335" s="14"/>
      <c r="G1335" s="15"/>
      <c r="H1335" s="15"/>
      <c r="I1335" s="15"/>
      <c r="J1335" s="19"/>
      <c r="K1335" s="38"/>
      <c r="L1335" s="39"/>
      <c r="M1335" s="40"/>
      <c r="N1335" s="160"/>
    </row>
    <row r="1336" spans="2:14" ht="15">
      <c r="B1336" s="30"/>
      <c r="C1336" s="30"/>
      <c r="D1336" s="30"/>
      <c r="E1336" s="30"/>
      <c r="F1336" s="14"/>
      <c r="G1336" s="15"/>
      <c r="H1336" s="15"/>
      <c r="I1336" s="15"/>
      <c r="J1336" s="19"/>
      <c r="K1336" s="38"/>
      <c r="L1336" s="39"/>
      <c r="M1336" s="40"/>
      <c r="N1336" s="160"/>
    </row>
    <row r="1337" spans="2:14" ht="15">
      <c r="B1337" s="30"/>
      <c r="C1337" s="30"/>
      <c r="D1337" s="30"/>
      <c r="E1337" s="30"/>
      <c r="F1337" s="14"/>
      <c r="G1337" s="15"/>
      <c r="H1337" s="15"/>
      <c r="I1337" s="15"/>
      <c r="J1337" s="19"/>
      <c r="K1337" s="38"/>
      <c r="L1337" s="39"/>
      <c r="M1337" s="40"/>
      <c r="N1337" s="160"/>
    </row>
    <row r="1338" spans="2:14" ht="15">
      <c r="B1338" s="30"/>
      <c r="C1338" s="30"/>
      <c r="D1338" s="30"/>
      <c r="E1338" s="30"/>
      <c r="F1338" s="14"/>
      <c r="G1338" s="15"/>
      <c r="H1338" s="15"/>
      <c r="I1338" s="15"/>
      <c r="J1338" s="19"/>
      <c r="K1338" s="38"/>
      <c r="L1338" s="39"/>
      <c r="M1338" s="40"/>
      <c r="N1338" s="160"/>
    </row>
    <row r="1339" spans="2:14" ht="15">
      <c r="B1339" s="30"/>
      <c r="C1339" s="30"/>
      <c r="D1339" s="30"/>
      <c r="E1339" s="30"/>
      <c r="F1339" s="14"/>
      <c r="G1339" s="15"/>
      <c r="H1339" s="15"/>
      <c r="I1339" s="15"/>
      <c r="J1339" s="19"/>
      <c r="K1339" s="38"/>
      <c r="L1339" s="39"/>
      <c r="M1339" s="40"/>
      <c r="N1339" s="160"/>
    </row>
    <row r="1340" spans="2:14" ht="15">
      <c r="B1340" s="30"/>
      <c r="C1340" s="30"/>
      <c r="D1340" s="30"/>
      <c r="E1340" s="30"/>
      <c r="F1340" s="14"/>
      <c r="G1340" s="15"/>
      <c r="H1340" s="15"/>
      <c r="I1340" s="15"/>
      <c r="J1340" s="19"/>
      <c r="K1340" s="38"/>
      <c r="L1340" s="39"/>
      <c r="M1340" s="40"/>
      <c r="N1340" s="160"/>
    </row>
    <row r="1341" spans="2:14" ht="15">
      <c r="B1341" s="30"/>
      <c r="C1341" s="30"/>
      <c r="D1341" s="30"/>
      <c r="E1341" s="30"/>
      <c r="F1341" s="14"/>
      <c r="G1341" s="15"/>
      <c r="H1341" s="15"/>
      <c r="I1341" s="15"/>
      <c r="J1341" s="19"/>
      <c r="K1341" s="38"/>
      <c r="L1341" s="39"/>
      <c r="M1341" s="40"/>
      <c r="N1341" s="160"/>
    </row>
    <row r="1342" spans="2:14" ht="15">
      <c r="B1342" s="30"/>
      <c r="C1342" s="30"/>
      <c r="D1342" s="30"/>
      <c r="E1342" s="30"/>
      <c r="F1342" s="14"/>
      <c r="G1342" s="15"/>
      <c r="H1342" s="15"/>
      <c r="I1342" s="15"/>
      <c r="J1342" s="19"/>
      <c r="K1342" s="38"/>
      <c r="L1342" s="39"/>
      <c r="M1342" s="40"/>
      <c r="N1342" s="160"/>
    </row>
    <row r="1343" spans="2:14" ht="15">
      <c r="B1343" s="30"/>
      <c r="C1343" s="30"/>
      <c r="D1343" s="30"/>
      <c r="E1343" s="30"/>
      <c r="F1343" s="14"/>
      <c r="G1343" s="15"/>
      <c r="H1343" s="15"/>
      <c r="I1343" s="15"/>
      <c r="J1343" s="19"/>
      <c r="K1343" s="38"/>
      <c r="L1343" s="39"/>
      <c r="M1343" s="40"/>
      <c r="N1343" s="160"/>
    </row>
    <row r="1344" spans="2:14" ht="15">
      <c r="B1344" s="30"/>
      <c r="C1344" s="30"/>
      <c r="D1344" s="30"/>
      <c r="E1344" s="30"/>
      <c r="F1344" s="14"/>
      <c r="G1344" s="15"/>
      <c r="H1344" s="15"/>
      <c r="I1344" s="15"/>
      <c r="J1344" s="19"/>
      <c r="K1344" s="38"/>
      <c r="L1344" s="39"/>
      <c r="M1344" s="40"/>
      <c r="N1344" s="160"/>
    </row>
    <row r="1345" spans="2:14" ht="15">
      <c r="B1345" s="30"/>
      <c r="C1345" s="30"/>
      <c r="D1345" s="30"/>
      <c r="E1345" s="30"/>
      <c r="F1345" s="14"/>
      <c r="G1345" s="15"/>
      <c r="H1345" s="15"/>
      <c r="I1345" s="15"/>
      <c r="J1345" s="19"/>
      <c r="K1345" s="38"/>
      <c r="L1345" s="39"/>
      <c r="M1345" s="40"/>
      <c r="N1345" s="160"/>
    </row>
    <row r="1346" spans="2:14" ht="15">
      <c r="B1346" s="30"/>
      <c r="C1346" s="30"/>
      <c r="D1346" s="30"/>
      <c r="E1346" s="30"/>
      <c r="F1346" s="14"/>
      <c r="G1346" s="15"/>
      <c r="H1346" s="15"/>
      <c r="I1346" s="15"/>
      <c r="J1346" s="19"/>
      <c r="K1346" s="38"/>
      <c r="L1346" s="39"/>
      <c r="M1346" s="40"/>
      <c r="N1346" s="160"/>
    </row>
    <row r="1347" spans="2:14" ht="15">
      <c r="B1347" s="30"/>
      <c r="C1347" s="30"/>
      <c r="D1347" s="30"/>
      <c r="E1347" s="30"/>
      <c r="F1347" s="14"/>
      <c r="G1347" s="15"/>
      <c r="H1347" s="15"/>
      <c r="I1347" s="15"/>
      <c r="J1347" s="19"/>
      <c r="K1347" s="38"/>
      <c r="L1347" s="39"/>
      <c r="M1347" s="40"/>
      <c r="N1347" s="160"/>
    </row>
    <row r="1348" spans="2:14" ht="15">
      <c r="B1348" s="30"/>
      <c r="C1348" s="30"/>
      <c r="D1348" s="30"/>
      <c r="E1348" s="30"/>
      <c r="F1348" s="14"/>
      <c r="G1348" s="15"/>
      <c r="H1348" s="15"/>
      <c r="I1348" s="15"/>
      <c r="J1348" s="19"/>
      <c r="K1348" s="38"/>
      <c r="L1348" s="39"/>
      <c r="M1348" s="40"/>
      <c r="N1348" s="160"/>
    </row>
    <row r="1349" spans="2:14" ht="15">
      <c r="B1349" s="30"/>
      <c r="C1349" s="30"/>
      <c r="D1349" s="30"/>
      <c r="E1349" s="30"/>
      <c r="F1349" s="14"/>
      <c r="G1349" s="15"/>
      <c r="H1349" s="15"/>
      <c r="I1349" s="15"/>
      <c r="J1349" s="19"/>
      <c r="K1349" s="38"/>
      <c r="L1349" s="39"/>
      <c r="M1349" s="40"/>
      <c r="N1349" s="160"/>
    </row>
    <row r="1350" spans="2:14" ht="15">
      <c r="B1350" s="30"/>
      <c r="C1350" s="30"/>
      <c r="D1350" s="30"/>
      <c r="E1350" s="30"/>
      <c r="F1350" s="14"/>
      <c r="G1350" s="15"/>
      <c r="H1350" s="15"/>
      <c r="I1350" s="15"/>
      <c r="J1350" s="19"/>
      <c r="K1350" s="38"/>
      <c r="L1350" s="39"/>
      <c r="M1350" s="40"/>
      <c r="N1350" s="160"/>
    </row>
    <row r="1351" spans="2:14" ht="15">
      <c r="B1351" s="30"/>
      <c r="C1351" s="30"/>
      <c r="D1351" s="30"/>
      <c r="E1351" s="30"/>
      <c r="F1351" s="14"/>
      <c r="G1351" s="15"/>
      <c r="H1351" s="15"/>
      <c r="I1351" s="15"/>
      <c r="J1351" s="19"/>
      <c r="K1351" s="38"/>
      <c r="L1351" s="39"/>
      <c r="M1351" s="40"/>
      <c r="N1351" s="160"/>
    </row>
    <row r="1352" spans="2:14" ht="15">
      <c r="B1352" s="30"/>
      <c r="C1352" s="30"/>
      <c r="D1352" s="30"/>
      <c r="E1352" s="30"/>
      <c r="F1352" s="14"/>
      <c r="G1352" s="15"/>
      <c r="H1352" s="15"/>
      <c r="I1352" s="15"/>
      <c r="J1352" s="19"/>
      <c r="K1352" s="38"/>
      <c r="L1352" s="39"/>
      <c r="M1352" s="40"/>
      <c r="N1352" s="160"/>
    </row>
    <row r="1353" spans="2:14" ht="15">
      <c r="B1353" s="30"/>
      <c r="C1353" s="30"/>
      <c r="D1353" s="30"/>
      <c r="E1353" s="30"/>
      <c r="F1353" s="14"/>
      <c r="G1353" s="15"/>
      <c r="H1353" s="15"/>
      <c r="I1353" s="15"/>
      <c r="J1353" s="19"/>
      <c r="K1353" s="38"/>
      <c r="L1353" s="39"/>
      <c r="M1353" s="40"/>
      <c r="N1353" s="160"/>
    </row>
    <row r="1354" spans="2:14" ht="15">
      <c r="B1354" s="30"/>
      <c r="C1354" s="30"/>
      <c r="D1354" s="30"/>
      <c r="E1354" s="30"/>
      <c r="F1354" s="14"/>
      <c r="G1354" s="15"/>
      <c r="H1354" s="15"/>
      <c r="I1354" s="15"/>
      <c r="J1354" s="19"/>
      <c r="K1354" s="38"/>
      <c r="L1354" s="39"/>
      <c r="M1354" s="40"/>
      <c r="N1354" s="160"/>
    </row>
    <row r="1355" spans="2:14" ht="15">
      <c r="B1355" s="30"/>
      <c r="C1355" s="30"/>
      <c r="D1355" s="30"/>
      <c r="E1355" s="30"/>
      <c r="F1355" s="14"/>
      <c r="G1355" s="15"/>
      <c r="H1355" s="15"/>
      <c r="I1355" s="15"/>
      <c r="J1355" s="19"/>
      <c r="K1355" s="38"/>
      <c r="L1355" s="39"/>
      <c r="M1355" s="40"/>
      <c r="N1355" s="160"/>
    </row>
    <row r="1356" spans="2:14" ht="15">
      <c r="B1356" s="30"/>
      <c r="C1356" s="30"/>
      <c r="D1356" s="30"/>
      <c r="E1356" s="30"/>
      <c r="F1356" s="14"/>
      <c r="G1356" s="15"/>
      <c r="H1356" s="15"/>
      <c r="I1356" s="15"/>
      <c r="J1356" s="19"/>
      <c r="K1356" s="38"/>
      <c r="L1356" s="39"/>
      <c r="M1356" s="40"/>
      <c r="N1356" s="160"/>
    </row>
    <row r="1357" spans="2:14" ht="15">
      <c r="B1357" s="30"/>
      <c r="C1357" s="30"/>
      <c r="D1357" s="30"/>
      <c r="E1357" s="30"/>
      <c r="F1357" s="14"/>
      <c r="G1357" s="15"/>
      <c r="H1357" s="15"/>
      <c r="I1357" s="15"/>
      <c r="J1357" s="19"/>
      <c r="K1357" s="38"/>
      <c r="L1357" s="39"/>
      <c r="M1357" s="40"/>
      <c r="N1357" s="160"/>
    </row>
    <row r="1358" spans="2:14" ht="15">
      <c r="B1358" s="30"/>
      <c r="C1358" s="30"/>
      <c r="D1358" s="30"/>
      <c r="E1358" s="30"/>
      <c r="F1358" s="14"/>
      <c r="G1358" s="15"/>
      <c r="H1358" s="15"/>
      <c r="I1358" s="15"/>
      <c r="J1358" s="19"/>
      <c r="K1358" s="38"/>
      <c r="L1358" s="39"/>
      <c r="M1358" s="40"/>
      <c r="N1358" s="160"/>
    </row>
    <row r="1359" spans="2:14" ht="15">
      <c r="B1359" s="30"/>
      <c r="C1359" s="30"/>
      <c r="D1359" s="30"/>
      <c r="E1359" s="30"/>
      <c r="F1359" s="14"/>
      <c r="G1359" s="15"/>
      <c r="H1359" s="15"/>
      <c r="I1359" s="15"/>
      <c r="J1359" s="19"/>
      <c r="K1359" s="38"/>
      <c r="L1359" s="39"/>
      <c r="M1359" s="40"/>
      <c r="N1359" s="160"/>
    </row>
    <row r="1360" spans="2:14" ht="15">
      <c r="B1360" s="30"/>
      <c r="C1360" s="30"/>
      <c r="D1360" s="30"/>
      <c r="E1360" s="30"/>
      <c r="F1360" s="14"/>
      <c r="G1360" s="15"/>
      <c r="H1360" s="15"/>
      <c r="I1360" s="15"/>
      <c r="J1360" s="19"/>
      <c r="K1360" s="38"/>
      <c r="L1360" s="39"/>
      <c r="M1360" s="40"/>
      <c r="N1360" s="160"/>
    </row>
    <row r="1361" spans="2:14" ht="15">
      <c r="B1361" s="30"/>
      <c r="C1361" s="30"/>
      <c r="D1361" s="30"/>
      <c r="E1361" s="30"/>
      <c r="F1361" s="14"/>
      <c r="G1361" s="15"/>
      <c r="H1361" s="15"/>
      <c r="I1361" s="15"/>
      <c r="J1361" s="19"/>
      <c r="K1361" s="38"/>
      <c r="L1361" s="39"/>
      <c r="M1361" s="40"/>
      <c r="N1361" s="160"/>
    </row>
    <row r="1362" spans="2:14" ht="15">
      <c r="B1362" s="30"/>
      <c r="C1362" s="30"/>
      <c r="D1362" s="30"/>
      <c r="E1362" s="30"/>
      <c r="F1362" s="14"/>
      <c r="G1362" s="15"/>
      <c r="H1362" s="15"/>
      <c r="I1362" s="15"/>
      <c r="J1362" s="19"/>
      <c r="K1362" s="38"/>
      <c r="L1362" s="39"/>
      <c r="M1362" s="40"/>
      <c r="N1362" s="160"/>
    </row>
    <row r="1363" spans="2:14" ht="15">
      <c r="B1363" s="30"/>
      <c r="C1363" s="30"/>
      <c r="D1363" s="30"/>
      <c r="E1363" s="30"/>
      <c r="F1363" s="14"/>
      <c r="G1363" s="15"/>
      <c r="H1363" s="15"/>
      <c r="I1363" s="15"/>
      <c r="J1363" s="19"/>
      <c r="K1363" s="38"/>
      <c r="L1363" s="39"/>
      <c r="M1363" s="40"/>
      <c r="N1363" s="160"/>
    </row>
    <row r="1364" spans="2:14" ht="15">
      <c r="B1364" s="30"/>
      <c r="C1364" s="30"/>
      <c r="D1364" s="30"/>
      <c r="E1364" s="30"/>
      <c r="F1364" s="14"/>
      <c r="G1364" s="15"/>
      <c r="H1364" s="15"/>
      <c r="I1364" s="15"/>
      <c r="J1364" s="19"/>
      <c r="K1364" s="38"/>
      <c r="L1364" s="39"/>
      <c r="M1364" s="40"/>
      <c r="N1364" s="160"/>
    </row>
    <row r="1365" spans="2:14" ht="15">
      <c r="B1365" s="30"/>
      <c r="C1365" s="30"/>
      <c r="D1365" s="30"/>
      <c r="E1365" s="30"/>
      <c r="F1365" s="14"/>
      <c r="G1365" s="15"/>
      <c r="H1365" s="15"/>
      <c r="I1365" s="15"/>
      <c r="J1365" s="19"/>
      <c r="K1365" s="38"/>
      <c r="L1365" s="39"/>
      <c r="M1365" s="40"/>
      <c r="N1365" s="160"/>
    </row>
    <row r="1366" spans="2:14" ht="15">
      <c r="B1366" s="30"/>
      <c r="C1366" s="30"/>
      <c r="D1366" s="30"/>
      <c r="E1366" s="30"/>
      <c r="F1366" s="14"/>
      <c r="G1366" s="15"/>
      <c r="H1366" s="15"/>
      <c r="I1366" s="15"/>
      <c r="J1366" s="19"/>
      <c r="K1366" s="38"/>
      <c r="L1366" s="39"/>
      <c r="M1366" s="40"/>
      <c r="N1366" s="160"/>
    </row>
    <row r="1367" spans="2:14" ht="15">
      <c r="B1367" s="30"/>
      <c r="C1367" s="30"/>
      <c r="D1367" s="30"/>
      <c r="E1367" s="30"/>
      <c r="F1367" s="14"/>
      <c r="G1367" s="15"/>
      <c r="H1367" s="15"/>
      <c r="I1367" s="15"/>
      <c r="J1367" s="19"/>
      <c r="K1367" s="38"/>
      <c r="L1367" s="39"/>
      <c r="M1367" s="40"/>
      <c r="N1367" s="160"/>
    </row>
    <row r="1368" spans="2:14" ht="15">
      <c r="B1368" s="30"/>
      <c r="C1368" s="30"/>
      <c r="D1368" s="30"/>
      <c r="E1368" s="30"/>
      <c r="F1368" s="14"/>
      <c r="G1368" s="15"/>
      <c r="H1368" s="15"/>
      <c r="I1368" s="15"/>
      <c r="J1368" s="19"/>
      <c r="K1368" s="38"/>
      <c r="L1368" s="39"/>
      <c r="M1368" s="40"/>
      <c r="N1368" s="160"/>
    </row>
    <row r="1369" spans="2:14" ht="15">
      <c r="B1369" s="30"/>
      <c r="C1369" s="30"/>
      <c r="D1369" s="30"/>
      <c r="E1369" s="30"/>
      <c r="F1369" s="14"/>
      <c r="G1369" s="15"/>
      <c r="H1369" s="15"/>
      <c r="I1369" s="15"/>
      <c r="J1369" s="19"/>
      <c r="K1369" s="38"/>
      <c r="L1369" s="39"/>
      <c r="M1369" s="40"/>
      <c r="N1369" s="160"/>
    </row>
    <row r="1370" spans="2:14" ht="15">
      <c r="B1370" s="30"/>
      <c r="C1370" s="30"/>
      <c r="D1370" s="30"/>
      <c r="E1370" s="30"/>
      <c r="F1370" s="14"/>
      <c r="G1370" s="15"/>
      <c r="H1370" s="15"/>
      <c r="I1370" s="15"/>
      <c r="J1370" s="19"/>
      <c r="K1370" s="38"/>
      <c r="L1370" s="39"/>
      <c r="M1370" s="40"/>
      <c r="N1370" s="160"/>
    </row>
    <row r="1371" spans="2:14" ht="15">
      <c r="B1371" s="30"/>
      <c r="C1371" s="30"/>
      <c r="D1371" s="30"/>
      <c r="E1371" s="30"/>
      <c r="F1371" s="14"/>
      <c r="G1371" s="15"/>
      <c r="H1371" s="15"/>
      <c r="I1371" s="15"/>
      <c r="J1371" s="19"/>
      <c r="K1371" s="38"/>
      <c r="L1371" s="39"/>
      <c r="M1371" s="40"/>
      <c r="N1371" s="160"/>
    </row>
    <row r="1372" spans="2:14" ht="15">
      <c r="B1372" s="30"/>
      <c r="C1372" s="30"/>
      <c r="D1372" s="30"/>
      <c r="E1372" s="30"/>
      <c r="F1372" s="14"/>
      <c r="G1372" s="15"/>
      <c r="H1372" s="15"/>
      <c r="I1372" s="15"/>
      <c r="J1372" s="19"/>
      <c r="K1372" s="38"/>
      <c r="L1372" s="39"/>
      <c r="M1372" s="40"/>
      <c r="N1372" s="160"/>
    </row>
    <row r="1373" spans="2:14" ht="15">
      <c r="B1373" s="30"/>
      <c r="C1373" s="30"/>
      <c r="D1373" s="30"/>
      <c r="E1373" s="30"/>
      <c r="F1373" s="14"/>
      <c r="G1373" s="15"/>
      <c r="H1373" s="15"/>
      <c r="I1373" s="15"/>
      <c r="J1373" s="19"/>
      <c r="K1373" s="38"/>
      <c r="L1373" s="39"/>
      <c r="M1373" s="40"/>
      <c r="N1373" s="160"/>
    </row>
    <row r="1374" spans="2:14" ht="15">
      <c r="B1374" s="30"/>
      <c r="C1374" s="30"/>
      <c r="D1374" s="30"/>
      <c r="E1374" s="30"/>
      <c r="F1374" s="14"/>
      <c r="G1374" s="15"/>
      <c r="H1374" s="15"/>
      <c r="I1374" s="15"/>
      <c r="J1374" s="19"/>
      <c r="K1374" s="38"/>
      <c r="L1374" s="39"/>
      <c r="M1374" s="40"/>
      <c r="N1374" s="160"/>
    </row>
    <row r="1375" spans="2:14" ht="15">
      <c r="B1375" s="30"/>
      <c r="C1375" s="30"/>
      <c r="D1375" s="30"/>
      <c r="E1375" s="30"/>
      <c r="F1375" s="14"/>
      <c r="G1375" s="15"/>
      <c r="H1375" s="15"/>
      <c r="I1375" s="15"/>
      <c r="J1375" s="19"/>
      <c r="K1375" s="38"/>
      <c r="L1375" s="39"/>
      <c r="M1375" s="40"/>
      <c r="N1375" s="160"/>
    </row>
    <row r="1376" spans="2:14" ht="15">
      <c r="B1376" s="30"/>
      <c r="C1376" s="30"/>
      <c r="D1376" s="30"/>
      <c r="E1376" s="30"/>
      <c r="F1376" s="14"/>
      <c r="G1376" s="15"/>
      <c r="H1376" s="15"/>
      <c r="I1376" s="15"/>
      <c r="J1376" s="19"/>
      <c r="K1376" s="38"/>
      <c r="L1376" s="39"/>
      <c r="M1376" s="40"/>
      <c r="N1376" s="160"/>
    </row>
    <row r="1377" spans="2:14" ht="15">
      <c r="B1377" s="30"/>
      <c r="C1377" s="30"/>
      <c r="D1377" s="30"/>
      <c r="E1377" s="30"/>
      <c r="F1377" s="14"/>
      <c r="G1377" s="15"/>
      <c r="H1377" s="15"/>
      <c r="I1377" s="15"/>
      <c r="J1377" s="19"/>
      <c r="K1377" s="38"/>
      <c r="L1377" s="39"/>
      <c r="M1377" s="40"/>
      <c r="N1377" s="160"/>
    </row>
    <row r="1378" spans="2:14" ht="15">
      <c r="B1378" s="30"/>
      <c r="C1378" s="30"/>
      <c r="D1378" s="30"/>
      <c r="E1378" s="30"/>
      <c r="F1378" s="14"/>
      <c r="G1378" s="15"/>
      <c r="H1378" s="15"/>
      <c r="I1378" s="15"/>
      <c r="J1378" s="19"/>
      <c r="K1378" s="38"/>
      <c r="L1378" s="39"/>
      <c r="M1378" s="40"/>
      <c r="N1378" s="160"/>
    </row>
    <row r="1379" spans="2:14" ht="15">
      <c r="B1379" s="30"/>
      <c r="C1379" s="30"/>
      <c r="D1379" s="30"/>
      <c r="E1379" s="30"/>
      <c r="F1379" s="14"/>
      <c r="G1379" s="15"/>
      <c r="H1379" s="15"/>
      <c r="I1379" s="15"/>
      <c r="J1379" s="19"/>
      <c r="K1379" s="38"/>
      <c r="L1379" s="39"/>
      <c r="M1379" s="40"/>
      <c r="N1379" s="160"/>
    </row>
    <row r="1380" spans="2:14" ht="15">
      <c r="B1380" s="30"/>
      <c r="C1380" s="30"/>
      <c r="D1380" s="30"/>
      <c r="E1380" s="30"/>
      <c r="F1380" s="14"/>
      <c r="G1380" s="15"/>
      <c r="H1380" s="15"/>
      <c r="I1380" s="15"/>
      <c r="J1380" s="19"/>
      <c r="K1380" s="38"/>
      <c r="L1380" s="39"/>
      <c r="M1380" s="40"/>
      <c r="N1380" s="160"/>
    </row>
    <row r="1381" spans="2:14" ht="15">
      <c r="B1381" s="30"/>
      <c r="C1381" s="30"/>
      <c r="D1381" s="30"/>
      <c r="E1381" s="30"/>
      <c r="F1381" s="14"/>
      <c r="G1381" s="15"/>
      <c r="H1381" s="15"/>
      <c r="I1381" s="15"/>
      <c r="J1381" s="19"/>
      <c r="K1381" s="38"/>
      <c r="L1381" s="39"/>
      <c r="M1381" s="40"/>
      <c r="N1381" s="160"/>
    </row>
    <row r="1382" spans="2:14" ht="15">
      <c r="B1382" s="30"/>
      <c r="C1382" s="30"/>
      <c r="D1382" s="30"/>
      <c r="E1382" s="30"/>
      <c r="F1382" s="14"/>
      <c r="G1382" s="15"/>
      <c r="H1382" s="15"/>
      <c r="I1382" s="15"/>
      <c r="J1382" s="19"/>
      <c r="K1382" s="38"/>
      <c r="L1382" s="39"/>
      <c r="M1382" s="40"/>
      <c r="N1382" s="160"/>
    </row>
    <row r="1383" spans="2:14" ht="15">
      <c r="B1383" s="30"/>
      <c r="C1383" s="30"/>
      <c r="D1383" s="30"/>
      <c r="E1383" s="30"/>
      <c r="F1383" s="14"/>
      <c r="G1383" s="15"/>
      <c r="H1383" s="15"/>
      <c r="I1383" s="15"/>
      <c r="J1383" s="19"/>
      <c r="K1383" s="38"/>
      <c r="L1383" s="39"/>
      <c r="M1383" s="40"/>
      <c r="N1383" s="160"/>
    </row>
    <row r="1384" spans="2:14" ht="15">
      <c r="B1384" s="30"/>
      <c r="C1384" s="30"/>
      <c r="D1384" s="30"/>
      <c r="E1384" s="30"/>
      <c r="F1384" s="14"/>
      <c r="G1384" s="15"/>
      <c r="H1384" s="15"/>
      <c r="I1384" s="15"/>
      <c r="J1384" s="19"/>
      <c r="K1384" s="38"/>
      <c r="L1384" s="39"/>
      <c r="M1384" s="40"/>
      <c r="N1384" s="160"/>
    </row>
    <row r="1385" spans="2:14" ht="15">
      <c r="B1385" s="30"/>
      <c r="C1385" s="30"/>
      <c r="D1385" s="30"/>
      <c r="E1385" s="30"/>
      <c r="F1385" s="14"/>
      <c r="G1385" s="15"/>
      <c r="H1385" s="15"/>
      <c r="I1385" s="15"/>
      <c r="J1385" s="19"/>
      <c r="K1385" s="38"/>
      <c r="L1385" s="39"/>
      <c r="M1385" s="40"/>
      <c r="N1385" s="160"/>
    </row>
    <row r="1386" spans="2:14" ht="15">
      <c r="B1386" s="30"/>
      <c r="C1386" s="30"/>
      <c r="D1386" s="30"/>
      <c r="E1386" s="30"/>
      <c r="F1386" s="14"/>
      <c r="G1386" s="15"/>
      <c r="H1386" s="15"/>
      <c r="I1386" s="15"/>
      <c r="J1386" s="19"/>
      <c r="K1386" s="38"/>
      <c r="L1386" s="39"/>
      <c r="M1386" s="40"/>
      <c r="N1386" s="160"/>
    </row>
    <row r="1387" spans="2:14" ht="15">
      <c r="B1387" s="30"/>
      <c r="C1387" s="30"/>
      <c r="D1387" s="30"/>
      <c r="E1387" s="30"/>
      <c r="F1387" s="14"/>
      <c r="G1387" s="15"/>
      <c r="H1387" s="15"/>
      <c r="I1387" s="15"/>
      <c r="J1387" s="19"/>
      <c r="K1387" s="38"/>
      <c r="L1387" s="39"/>
      <c r="M1387" s="40"/>
      <c r="N1387" s="160"/>
    </row>
    <row r="1388" spans="2:14" ht="15">
      <c r="B1388" s="30"/>
      <c r="C1388" s="30"/>
      <c r="D1388" s="30"/>
      <c r="E1388" s="30"/>
      <c r="F1388" s="14"/>
      <c r="G1388" s="15"/>
      <c r="H1388" s="15"/>
      <c r="I1388" s="15"/>
      <c r="J1388" s="19"/>
      <c r="K1388" s="38"/>
      <c r="L1388" s="39"/>
      <c r="M1388" s="40"/>
      <c r="N1388" s="160"/>
    </row>
    <row r="1389" spans="2:14" ht="15">
      <c r="B1389" s="30"/>
      <c r="C1389" s="30"/>
      <c r="D1389" s="30"/>
      <c r="E1389" s="30"/>
      <c r="F1389" s="14"/>
      <c r="G1389" s="15"/>
      <c r="H1389" s="15"/>
      <c r="I1389" s="15"/>
      <c r="J1389" s="19"/>
      <c r="K1389" s="38"/>
      <c r="L1389" s="39"/>
      <c r="M1389" s="40"/>
      <c r="N1389" s="160"/>
    </row>
    <row r="1390" spans="2:14" ht="15">
      <c r="B1390" s="30"/>
      <c r="C1390" s="30"/>
      <c r="D1390" s="30"/>
      <c r="E1390" s="30"/>
      <c r="F1390" s="14"/>
      <c r="G1390" s="15"/>
      <c r="H1390" s="15"/>
      <c r="I1390" s="15"/>
      <c r="J1390" s="19"/>
      <c r="K1390" s="38"/>
      <c r="L1390" s="39"/>
      <c r="M1390" s="40"/>
      <c r="N1390" s="160"/>
    </row>
    <row r="1391" spans="2:14" ht="15">
      <c r="B1391" s="30"/>
      <c r="C1391" s="30"/>
      <c r="D1391" s="30"/>
      <c r="E1391" s="30"/>
      <c r="F1391" s="14"/>
      <c r="G1391" s="15"/>
      <c r="H1391" s="15"/>
      <c r="I1391" s="15"/>
      <c r="J1391" s="19"/>
      <c r="K1391" s="38"/>
      <c r="L1391" s="39"/>
      <c r="M1391" s="40"/>
      <c r="N1391" s="160"/>
    </row>
    <row r="1392" spans="2:14" ht="15">
      <c r="B1392" s="30"/>
      <c r="C1392" s="30"/>
      <c r="D1392" s="30"/>
      <c r="E1392" s="30"/>
      <c r="F1392" s="14"/>
      <c r="G1392" s="15"/>
      <c r="H1392" s="15"/>
      <c r="I1392" s="15"/>
      <c r="J1392" s="19"/>
      <c r="K1392" s="38"/>
      <c r="L1392" s="39"/>
      <c r="M1392" s="40"/>
      <c r="N1392" s="160"/>
    </row>
    <row r="1393" spans="2:14" ht="15">
      <c r="B1393" s="30"/>
      <c r="C1393" s="30"/>
      <c r="D1393" s="30"/>
      <c r="E1393" s="30"/>
      <c r="F1393" s="14"/>
      <c r="G1393" s="15"/>
      <c r="H1393" s="15"/>
      <c r="I1393" s="15"/>
      <c r="J1393" s="19"/>
      <c r="K1393" s="38"/>
      <c r="L1393" s="39"/>
      <c r="M1393" s="40"/>
      <c r="N1393" s="160"/>
    </row>
    <row r="1394" spans="2:14" ht="15">
      <c r="B1394" s="30"/>
      <c r="C1394" s="30"/>
      <c r="D1394" s="30"/>
      <c r="E1394" s="30"/>
      <c r="F1394" s="14"/>
      <c r="G1394" s="15"/>
      <c r="H1394" s="15"/>
      <c r="I1394" s="15"/>
      <c r="J1394" s="19"/>
      <c r="K1394" s="38"/>
      <c r="L1394" s="39"/>
      <c r="M1394" s="40"/>
      <c r="N1394" s="160"/>
    </row>
    <row r="1395" spans="2:14" ht="15">
      <c r="B1395" s="30"/>
      <c r="C1395" s="30"/>
      <c r="D1395" s="30"/>
      <c r="E1395" s="30"/>
      <c r="F1395" s="14"/>
      <c r="G1395" s="15"/>
      <c r="H1395" s="15"/>
      <c r="I1395" s="15"/>
      <c r="J1395" s="19"/>
      <c r="K1395" s="38"/>
      <c r="L1395" s="39"/>
      <c r="M1395" s="40"/>
      <c r="N1395" s="160"/>
    </row>
    <row r="1396" spans="2:14" ht="15">
      <c r="B1396" s="30"/>
      <c r="C1396" s="30"/>
      <c r="D1396" s="30"/>
      <c r="E1396" s="30"/>
      <c r="F1396" s="14"/>
      <c r="G1396" s="15"/>
      <c r="H1396" s="15"/>
      <c r="I1396" s="15"/>
      <c r="J1396" s="19"/>
      <c r="K1396" s="38"/>
      <c r="L1396" s="39"/>
      <c r="M1396" s="40"/>
      <c r="N1396" s="160"/>
    </row>
    <row r="1397" spans="2:14" ht="15">
      <c r="B1397" s="30"/>
      <c r="C1397" s="30"/>
      <c r="D1397" s="30"/>
      <c r="E1397" s="30"/>
      <c r="F1397" s="14"/>
      <c r="G1397" s="15"/>
      <c r="H1397" s="15"/>
      <c r="I1397" s="15"/>
      <c r="J1397" s="19"/>
      <c r="K1397" s="38"/>
      <c r="L1397" s="39"/>
      <c r="M1397" s="40"/>
      <c r="N1397" s="160"/>
    </row>
    <row r="1398" spans="2:14" ht="15">
      <c r="B1398" s="30"/>
      <c r="C1398" s="30"/>
      <c r="D1398" s="30"/>
      <c r="E1398" s="30"/>
      <c r="F1398" s="14"/>
      <c r="G1398" s="15"/>
      <c r="H1398" s="15"/>
      <c r="I1398" s="15"/>
      <c r="J1398" s="19"/>
      <c r="K1398" s="38"/>
      <c r="L1398" s="39"/>
      <c r="M1398" s="40"/>
      <c r="N1398" s="160"/>
    </row>
    <row r="1399" spans="2:14" ht="15">
      <c r="B1399" s="30"/>
      <c r="C1399" s="30"/>
      <c r="D1399" s="30"/>
      <c r="E1399" s="30"/>
      <c r="F1399" s="14"/>
      <c r="G1399" s="15"/>
      <c r="H1399" s="15"/>
      <c r="I1399" s="15"/>
      <c r="J1399" s="19"/>
      <c r="K1399" s="38"/>
      <c r="L1399" s="39"/>
      <c r="M1399" s="40"/>
      <c r="N1399" s="160"/>
    </row>
    <row r="1400" spans="2:14" ht="15">
      <c r="B1400" s="30"/>
      <c r="C1400" s="30"/>
      <c r="D1400" s="30"/>
      <c r="E1400" s="30"/>
      <c r="F1400" s="14"/>
      <c r="G1400" s="15"/>
      <c r="H1400" s="15"/>
      <c r="I1400" s="15"/>
      <c r="J1400" s="19"/>
      <c r="K1400" s="38"/>
      <c r="L1400" s="39"/>
      <c r="M1400" s="40"/>
      <c r="N1400" s="160"/>
    </row>
    <row r="1401" spans="2:14" ht="15">
      <c r="B1401" s="30"/>
      <c r="C1401" s="30"/>
      <c r="D1401" s="30"/>
      <c r="E1401" s="30"/>
      <c r="F1401" s="14"/>
      <c r="G1401" s="15"/>
      <c r="H1401" s="15"/>
      <c r="I1401" s="15"/>
      <c r="J1401" s="19"/>
      <c r="K1401" s="38"/>
      <c r="L1401" s="39"/>
      <c r="M1401" s="40"/>
      <c r="N1401" s="160"/>
    </row>
    <row r="1402" spans="2:14" ht="15">
      <c r="B1402" s="30"/>
      <c r="C1402" s="30"/>
      <c r="D1402" s="30"/>
      <c r="E1402" s="30"/>
      <c r="F1402" s="14"/>
      <c r="G1402" s="15"/>
      <c r="H1402" s="15"/>
      <c r="I1402" s="15"/>
      <c r="J1402" s="19"/>
      <c r="K1402" s="38"/>
      <c r="L1402" s="39"/>
      <c r="M1402" s="40"/>
      <c r="N1402" s="160"/>
    </row>
    <row r="1403" spans="2:14" ht="15">
      <c r="B1403" s="30"/>
      <c r="C1403" s="30"/>
      <c r="D1403" s="30"/>
      <c r="E1403" s="30"/>
      <c r="F1403" s="14"/>
      <c r="G1403" s="15"/>
      <c r="H1403" s="15"/>
      <c r="I1403" s="15"/>
      <c r="J1403" s="19"/>
      <c r="K1403" s="38"/>
      <c r="L1403" s="39"/>
      <c r="M1403" s="40"/>
      <c r="N1403" s="160"/>
    </row>
    <row r="1404" spans="2:14" ht="15">
      <c r="B1404" s="30"/>
      <c r="C1404" s="30"/>
      <c r="D1404" s="30"/>
      <c r="E1404" s="30"/>
      <c r="F1404" s="14"/>
      <c r="G1404" s="15"/>
      <c r="H1404" s="15"/>
      <c r="I1404" s="15"/>
      <c r="J1404" s="19"/>
      <c r="K1404" s="38"/>
      <c r="L1404" s="39"/>
      <c r="M1404" s="40"/>
      <c r="N1404" s="160"/>
    </row>
    <row r="1405" spans="2:14" ht="15">
      <c r="B1405" s="30"/>
      <c r="C1405" s="30"/>
      <c r="D1405" s="30"/>
      <c r="E1405" s="30"/>
      <c r="F1405" s="14"/>
      <c r="G1405" s="15"/>
      <c r="H1405" s="15"/>
      <c r="I1405" s="15"/>
      <c r="J1405" s="19"/>
      <c r="K1405" s="38"/>
      <c r="L1405" s="39"/>
      <c r="M1405" s="40"/>
      <c r="N1405" s="160"/>
    </row>
    <row r="1406" spans="2:14" ht="15">
      <c r="B1406" s="30"/>
      <c r="C1406" s="30"/>
      <c r="D1406" s="30"/>
      <c r="E1406" s="30"/>
      <c r="F1406" s="14"/>
      <c r="G1406" s="15"/>
      <c r="H1406" s="15"/>
      <c r="I1406" s="15"/>
      <c r="J1406" s="19"/>
      <c r="K1406" s="38"/>
      <c r="L1406" s="39"/>
      <c r="M1406" s="40"/>
      <c r="N1406" s="160"/>
    </row>
    <row r="1407" spans="2:14" ht="15">
      <c r="B1407" s="30"/>
      <c r="C1407" s="30"/>
      <c r="D1407" s="30"/>
      <c r="E1407" s="30"/>
      <c r="F1407" s="14"/>
      <c r="G1407" s="15"/>
      <c r="H1407" s="15"/>
      <c r="I1407" s="15"/>
      <c r="J1407" s="19"/>
      <c r="K1407" s="38"/>
      <c r="L1407" s="39"/>
      <c r="M1407" s="40"/>
      <c r="N1407" s="160"/>
    </row>
    <row r="1408" spans="2:14" ht="15">
      <c r="B1408" s="30"/>
      <c r="C1408" s="30"/>
      <c r="D1408" s="30"/>
      <c r="E1408" s="30"/>
      <c r="F1408" s="14"/>
      <c r="G1408" s="15"/>
      <c r="H1408" s="15"/>
      <c r="I1408" s="15"/>
      <c r="J1408" s="19"/>
      <c r="K1408" s="38"/>
      <c r="L1408" s="39"/>
      <c r="M1408" s="40"/>
      <c r="N1408" s="160"/>
    </row>
    <row r="1409" spans="2:14" ht="15">
      <c r="B1409" s="30"/>
      <c r="C1409" s="30"/>
      <c r="D1409" s="30"/>
      <c r="E1409" s="30"/>
      <c r="F1409" s="14"/>
      <c r="G1409" s="15"/>
      <c r="H1409" s="15"/>
      <c r="I1409" s="15"/>
      <c r="J1409" s="19"/>
      <c r="K1409" s="38"/>
      <c r="L1409" s="39"/>
      <c r="M1409" s="40"/>
      <c r="N1409" s="160"/>
    </row>
    <row r="1410" spans="2:14" ht="15">
      <c r="B1410" s="30"/>
      <c r="C1410" s="30"/>
      <c r="D1410" s="30"/>
      <c r="E1410" s="30"/>
      <c r="F1410" s="14"/>
      <c r="G1410" s="15"/>
      <c r="H1410" s="15"/>
      <c r="I1410" s="15"/>
      <c r="J1410" s="19"/>
      <c r="K1410" s="38"/>
      <c r="L1410" s="39"/>
      <c r="M1410" s="40"/>
      <c r="N1410" s="160"/>
    </row>
    <row r="1411" spans="2:14" ht="15">
      <c r="B1411" s="30"/>
      <c r="C1411" s="30"/>
      <c r="D1411" s="30"/>
      <c r="E1411" s="30"/>
      <c r="F1411" s="14"/>
      <c r="G1411" s="15"/>
      <c r="H1411" s="15"/>
      <c r="I1411" s="15"/>
      <c r="J1411" s="19"/>
      <c r="K1411" s="38"/>
      <c r="L1411" s="39"/>
      <c r="M1411" s="40"/>
      <c r="N1411" s="160"/>
    </row>
    <row r="1412" spans="2:14" ht="15">
      <c r="B1412" s="30"/>
      <c r="C1412" s="30"/>
      <c r="D1412" s="30"/>
      <c r="E1412" s="30"/>
      <c r="F1412" s="14"/>
      <c r="G1412" s="15"/>
      <c r="H1412" s="15"/>
      <c r="I1412" s="15"/>
      <c r="J1412" s="19"/>
      <c r="K1412" s="38"/>
      <c r="L1412" s="39"/>
      <c r="M1412" s="40"/>
      <c r="N1412" s="160"/>
    </row>
    <row r="1413" spans="2:14" ht="15">
      <c r="B1413" s="30"/>
      <c r="C1413" s="30"/>
      <c r="D1413" s="30"/>
      <c r="E1413" s="30"/>
      <c r="F1413" s="14"/>
      <c r="G1413" s="15"/>
      <c r="H1413" s="15"/>
      <c r="I1413" s="15"/>
      <c r="J1413" s="19"/>
      <c r="K1413" s="38"/>
      <c r="L1413" s="39"/>
      <c r="M1413" s="40"/>
      <c r="N1413" s="160"/>
    </row>
    <row r="1414" spans="2:14" ht="15">
      <c r="B1414" s="30"/>
      <c r="C1414" s="30"/>
      <c r="D1414" s="30"/>
      <c r="E1414" s="30"/>
      <c r="F1414" s="14"/>
      <c r="G1414" s="15"/>
      <c r="H1414" s="15"/>
      <c r="I1414" s="15"/>
      <c r="J1414" s="19"/>
      <c r="K1414" s="38"/>
      <c r="L1414" s="39"/>
      <c r="M1414" s="40"/>
      <c r="N1414" s="160"/>
    </row>
    <row r="1415" spans="2:14" ht="15">
      <c r="B1415" s="30"/>
      <c r="C1415" s="30"/>
      <c r="D1415" s="30"/>
      <c r="E1415" s="30"/>
      <c r="F1415" s="14"/>
      <c r="G1415" s="15"/>
      <c r="H1415" s="15"/>
      <c r="I1415" s="15"/>
      <c r="J1415" s="19"/>
      <c r="K1415" s="38"/>
      <c r="L1415" s="39"/>
      <c r="M1415" s="40"/>
      <c r="N1415" s="160"/>
    </row>
    <row r="1416" spans="2:14" ht="15">
      <c r="B1416" s="30"/>
      <c r="C1416" s="30"/>
      <c r="D1416" s="30"/>
      <c r="E1416" s="30"/>
      <c r="F1416" s="14"/>
      <c r="G1416" s="15"/>
      <c r="H1416" s="15"/>
      <c r="I1416" s="15"/>
      <c r="J1416" s="19"/>
      <c r="K1416" s="38"/>
      <c r="L1416" s="39"/>
      <c r="M1416" s="40"/>
      <c r="N1416" s="160"/>
    </row>
    <row r="1417" spans="2:14" ht="15">
      <c r="B1417" s="30"/>
      <c r="C1417" s="30"/>
      <c r="D1417" s="30"/>
      <c r="E1417" s="30"/>
      <c r="F1417" s="14"/>
      <c r="G1417" s="15"/>
      <c r="H1417" s="15"/>
      <c r="I1417" s="15"/>
      <c r="J1417" s="19"/>
      <c r="K1417" s="38"/>
      <c r="L1417" s="39"/>
      <c r="M1417" s="40"/>
      <c r="N1417" s="160"/>
    </row>
    <row r="1418" spans="2:14" ht="15">
      <c r="B1418" s="30"/>
      <c r="C1418" s="30"/>
      <c r="D1418" s="30"/>
      <c r="E1418" s="30"/>
      <c r="F1418" s="14"/>
      <c r="G1418" s="15"/>
      <c r="H1418" s="15"/>
      <c r="I1418" s="15"/>
      <c r="J1418" s="19"/>
      <c r="K1418" s="38"/>
      <c r="L1418" s="39"/>
      <c r="M1418" s="40"/>
      <c r="N1418" s="160"/>
    </row>
    <row r="1419" spans="2:14" ht="15">
      <c r="B1419" s="30"/>
      <c r="C1419" s="30"/>
      <c r="D1419" s="30"/>
      <c r="E1419" s="30"/>
      <c r="F1419" s="14"/>
      <c r="G1419" s="15"/>
      <c r="H1419" s="15"/>
      <c r="I1419" s="15"/>
      <c r="J1419" s="19"/>
      <c r="K1419" s="38"/>
      <c r="L1419" s="39"/>
      <c r="M1419" s="40"/>
      <c r="N1419" s="160"/>
    </row>
    <row r="1420" spans="2:14" ht="15">
      <c r="B1420" s="30"/>
      <c r="C1420" s="30"/>
      <c r="D1420" s="30"/>
      <c r="E1420" s="30"/>
      <c r="F1420" s="14"/>
      <c r="G1420" s="15"/>
      <c r="H1420" s="15"/>
      <c r="I1420" s="15"/>
      <c r="J1420" s="19"/>
      <c r="K1420" s="38"/>
      <c r="L1420" s="39"/>
      <c r="M1420" s="40"/>
      <c r="N1420" s="160"/>
    </row>
    <row r="1421" spans="2:14" ht="15">
      <c r="B1421" s="30"/>
      <c r="C1421" s="30"/>
      <c r="D1421" s="30"/>
      <c r="E1421" s="30"/>
      <c r="F1421" s="14"/>
      <c r="G1421" s="15"/>
      <c r="H1421" s="15"/>
      <c r="I1421" s="15"/>
      <c r="J1421" s="19"/>
      <c r="K1421" s="38"/>
      <c r="L1421" s="39"/>
      <c r="M1421" s="40"/>
      <c r="N1421" s="160"/>
    </row>
    <row r="1422" spans="2:14" ht="15">
      <c r="B1422" s="30"/>
      <c r="C1422" s="30"/>
      <c r="D1422" s="30"/>
      <c r="E1422" s="30"/>
      <c r="F1422" s="14"/>
      <c r="G1422" s="15"/>
      <c r="H1422" s="15"/>
      <c r="I1422" s="15"/>
      <c r="J1422" s="19"/>
      <c r="K1422" s="38"/>
      <c r="L1422" s="39"/>
      <c r="M1422" s="40"/>
      <c r="N1422" s="160"/>
    </row>
    <row r="1423" spans="2:14" ht="15">
      <c r="B1423" s="30"/>
      <c r="C1423" s="30"/>
      <c r="D1423" s="30"/>
      <c r="E1423" s="30"/>
      <c r="F1423" s="14"/>
      <c r="G1423" s="15"/>
      <c r="H1423" s="15"/>
      <c r="I1423" s="15"/>
      <c r="J1423" s="19"/>
      <c r="K1423" s="38"/>
      <c r="L1423" s="39"/>
      <c r="M1423" s="40"/>
      <c r="N1423" s="160"/>
    </row>
    <row r="1424" spans="2:14" ht="15">
      <c r="B1424" s="30"/>
      <c r="C1424" s="30"/>
      <c r="D1424" s="30"/>
      <c r="E1424" s="30"/>
      <c r="F1424" s="14"/>
      <c r="G1424" s="15"/>
      <c r="H1424" s="15"/>
      <c r="I1424" s="15"/>
      <c r="J1424" s="19"/>
      <c r="K1424" s="38"/>
      <c r="L1424" s="39"/>
      <c r="M1424" s="40"/>
      <c r="N1424" s="160"/>
    </row>
    <row r="1425" spans="2:14" ht="15">
      <c r="B1425" s="30"/>
      <c r="C1425" s="30"/>
      <c r="D1425" s="30"/>
      <c r="E1425" s="30"/>
      <c r="F1425" s="14"/>
      <c r="G1425" s="15"/>
      <c r="H1425" s="15"/>
      <c r="I1425" s="15"/>
      <c r="J1425" s="19"/>
      <c r="K1425" s="38"/>
      <c r="L1425" s="39"/>
      <c r="M1425" s="40"/>
      <c r="N1425" s="160"/>
    </row>
    <row r="1426" spans="2:14" ht="15">
      <c r="B1426" s="30"/>
      <c r="C1426" s="30"/>
      <c r="D1426" s="30"/>
      <c r="E1426" s="30"/>
      <c r="F1426" s="14"/>
      <c r="G1426" s="15"/>
      <c r="H1426" s="15"/>
      <c r="I1426" s="15"/>
      <c r="J1426" s="19"/>
      <c r="K1426" s="38"/>
      <c r="L1426" s="39"/>
      <c r="M1426" s="40"/>
      <c r="N1426" s="160"/>
    </row>
    <row r="1427" spans="2:14" ht="15">
      <c r="B1427" s="30"/>
      <c r="C1427" s="30"/>
      <c r="D1427" s="30"/>
      <c r="E1427" s="30"/>
      <c r="F1427" s="14"/>
      <c r="G1427" s="15"/>
      <c r="H1427" s="15"/>
      <c r="I1427" s="15"/>
      <c r="J1427" s="19"/>
      <c r="K1427" s="38"/>
      <c r="L1427" s="39"/>
      <c r="M1427" s="40"/>
      <c r="N1427" s="160"/>
    </row>
    <row r="1428" spans="2:14" ht="15">
      <c r="B1428" s="30"/>
      <c r="C1428" s="30"/>
      <c r="D1428" s="30"/>
      <c r="E1428" s="30"/>
      <c r="F1428" s="14"/>
      <c r="G1428" s="15"/>
      <c r="H1428" s="15"/>
      <c r="I1428" s="15"/>
      <c r="J1428" s="19"/>
      <c r="K1428" s="38"/>
      <c r="L1428" s="39"/>
      <c r="M1428" s="40"/>
      <c r="N1428" s="160"/>
    </row>
    <row r="1429" spans="2:14" ht="15">
      <c r="B1429" s="30"/>
      <c r="C1429" s="30"/>
      <c r="D1429" s="30"/>
      <c r="E1429" s="30"/>
      <c r="F1429" s="14"/>
      <c r="G1429" s="15"/>
      <c r="H1429" s="15"/>
      <c r="I1429" s="15"/>
      <c r="J1429" s="19"/>
      <c r="K1429" s="38"/>
      <c r="L1429" s="39"/>
      <c r="M1429" s="40"/>
      <c r="N1429" s="160"/>
    </row>
    <row r="1430" spans="2:14" ht="15">
      <c r="B1430" s="30"/>
      <c r="C1430" s="30"/>
      <c r="D1430" s="30"/>
      <c r="E1430" s="30"/>
      <c r="F1430" s="14"/>
      <c r="G1430" s="15"/>
      <c r="H1430" s="15"/>
      <c r="I1430" s="15"/>
      <c r="J1430" s="19"/>
      <c r="K1430" s="38"/>
      <c r="L1430" s="39"/>
      <c r="M1430" s="40"/>
      <c r="N1430" s="160"/>
    </row>
    <row r="1431" spans="2:14" ht="15">
      <c r="B1431" s="30"/>
      <c r="C1431" s="30"/>
      <c r="D1431" s="30"/>
      <c r="E1431" s="30"/>
      <c r="F1431" s="14"/>
      <c r="G1431" s="15"/>
      <c r="H1431" s="15"/>
      <c r="I1431" s="15"/>
      <c r="J1431" s="19"/>
      <c r="K1431" s="38"/>
      <c r="L1431" s="39"/>
      <c r="M1431" s="40"/>
      <c r="N1431" s="160"/>
    </row>
    <row r="1432" spans="2:14" ht="15">
      <c r="B1432" s="30"/>
      <c r="C1432" s="30"/>
      <c r="D1432" s="30"/>
      <c r="E1432" s="30"/>
      <c r="F1432" s="14"/>
      <c r="G1432" s="15"/>
      <c r="H1432" s="15"/>
      <c r="I1432" s="15"/>
      <c r="J1432" s="19"/>
      <c r="K1432" s="38"/>
      <c r="L1432" s="39"/>
      <c r="M1432" s="40"/>
      <c r="N1432" s="160"/>
    </row>
    <row r="1433" spans="2:14" ht="15">
      <c r="B1433" s="30"/>
      <c r="C1433" s="30"/>
      <c r="D1433" s="30"/>
      <c r="E1433" s="30"/>
      <c r="F1433" s="14"/>
      <c r="G1433" s="15"/>
      <c r="H1433" s="15"/>
      <c r="I1433" s="15"/>
      <c r="J1433" s="19"/>
      <c r="K1433" s="38"/>
      <c r="L1433" s="39"/>
      <c r="M1433" s="40"/>
      <c r="N1433" s="160"/>
    </row>
    <row r="1434" spans="2:14" ht="15">
      <c r="B1434" s="30"/>
      <c r="C1434" s="30"/>
      <c r="D1434" s="30"/>
      <c r="E1434" s="30"/>
      <c r="F1434" s="14"/>
      <c r="G1434" s="15"/>
      <c r="H1434" s="15"/>
      <c r="I1434" s="15"/>
      <c r="J1434" s="19"/>
      <c r="K1434" s="38"/>
      <c r="L1434" s="39"/>
      <c r="M1434" s="40"/>
      <c r="N1434" s="160"/>
    </row>
    <row r="1435" spans="2:14" ht="15">
      <c r="B1435" s="30"/>
      <c r="C1435" s="30"/>
      <c r="D1435" s="30"/>
      <c r="E1435" s="30"/>
      <c r="F1435" s="14"/>
      <c r="G1435" s="15"/>
      <c r="H1435" s="15"/>
      <c r="I1435" s="15"/>
      <c r="J1435" s="19"/>
      <c r="K1435" s="38"/>
      <c r="L1435" s="39"/>
      <c r="M1435" s="40"/>
      <c r="N1435" s="160"/>
    </row>
    <row r="1436" spans="2:14" ht="15">
      <c r="B1436" s="30"/>
      <c r="C1436" s="30"/>
      <c r="D1436" s="30"/>
      <c r="E1436" s="30"/>
      <c r="F1436" s="14"/>
      <c r="G1436" s="15"/>
      <c r="H1436" s="15"/>
      <c r="I1436" s="15"/>
      <c r="J1436" s="19"/>
      <c r="K1436" s="38"/>
      <c r="L1436" s="39"/>
      <c r="M1436" s="40"/>
      <c r="N1436" s="160"/>
    </row>
    <row r="1437" spans="2:14" ht="15">
      <c r="B1437" s="30"/>
      <c r="C1437" s="30"/>
      <c r="D1437" s="30"/>
      <c r="E1437" s="30"/>
      <c r="F1437" s="14"/>
      <c r="G1437" s="15"/>
      <c r="H1437" s="15"/>
      <c r="I1437" s="15"/>
      <c r="J1437" s="19"/>
      <c r="K1437" s="38"/>
      <c r="L1437" s="39"/>
      <c r="M1437" s="40"/>
      <c r="N1437" s="160"/>
    </row>
    <row r="1438" spans="2:14" ht="15">
      <c r="B1438" s="30"/>
      <c r="C1438" s="30"/>
      <c r="D1438" s="30"/>
      <c r="E1438" s="30"/>
      <c r="F1438" s="14"/>
      <c r="G1438" s="15"/>
      <c r="H1438" s="15"/>
      <c r="I1438" s="15"/>
      <c r="J1438" s="19"/>
      <c r="K1438" s="38"/>
      <c r="L1438" s="39"/>
      <c r="M1438" s="40"/>
      <c r="N1438" s="160"/>
    </row>
    <row r="1439" spans="2:14" ht="15">
      <c r="B1439" s="30"/>
      <c r="C1439" s="30"/>
      <c r="D1439" s="30"/>
      <c r="E1439" s="30"/>
      <c r="F1439" s="14"/>
      <c r="G1439" s="15"/>
      <c r="H1439" s="15"/>
      <c r="I1439" s="15"/>
      <c r="J1439" s="19"/>
      <c r="K1439" s="38"/>
      <c r="L1439" s="39"/>
      <c r="M1439" s="40"/>
      <c r="N1439" s="160"/>
    </row>
    <row r="1440" spans="2:14" ht="15">
      <c r="B1440" s="30"/>
      <c r="C1440" s="30"/>
      <c r="D1440" s="30"/>
      <c r="E1440" s="30"/>
      <c r="F1440" s="14"/>
      <c r="G1440" s="15"/>
      <c r="H1440" s="15"/>
      <c r="I1440" s="15"/>
      <c r="J1440" s="19"/>
      <c r="K1440" s="38"/>
      <c r="L1440" s="39"/>
      <c r="M1440" s="40"/>
      <c r="N1440" s="160"/>
    </row>
    <row r="1441" spans="2:14" ht="15">
      <c r="B1441" s="30"/>
      <c r="C1441" s="30"/>
      <c r="D1441" s="30"/>
      <c r="E1441" s="30"/>
      <c r="F1441" s="14"/>
      <c r="G1441" s="15"/>
      <c r="H1441" s="15"/>
      <c r="I1441" s="15"/>
      <c r="J1441" s="19"/>
      <c r="K1441" s="38"/>
      <c r="L1441" s="39"/>
      <c r="M1441" s="40"/>
      <c r="N1441" s="160"/>
    </row>
    <row r="1442" spans="2:14" ht="15">
      <c r="B1442" s="30"/>
      <c r="C1442" s="30"/>
      <c r="D1442" s="30"/>
      <c r="E1442" s="30"/>
      <c r="F1442" s="14"/>
      <c r="G1442" s="15"/>
      <c r="H1442" s="15"/>
      <c r="I1442" s="15"/>
      <c r="J1442" s="19"/>
      <c r="K1442" s="38"/>
      <c r="L1442" s="39"/>
      <c r="M1442" s="40"/>
      <c r="N1442" s="160"/>
    </row>
    <row r="1443" spans="2:14" ht="15">
      <c r="B1443" s="30"/>
      <c r="C1443" s="30"/>
      <c r="D1443" s="30"/>
      <c r="E1443" s="30"/>
      <c r="F1443" s="14"/>
      <c r="G1443" s="15"/>
      <c r="H1443" s="15"/>
      <c r="I1443" s="15"/>
      <c r="J1443" s="19"/>
      <c r="K1443" s="38"/>
      <c r="L1443" s="39"/>
      <c r="M1443" s="40"/>
      <c r="N1443" s="160"/>
    </row>
    <row r="1444" spans="2:14" ht="15">
      <c r="B1444" s="30"/>
      <c r="C1444" s="30"/>
      <c r="D1444" s="30"/>
      <c r="E1444" s="30"/>
      <c r="F1444" s="14"/>
      <c r="G1444" s="15"/>
      <c r="H1444" s="15"/>
      <c r="I1444" s="15"/>
      <c r="J1444" s="19"/>
      <c r="K1444" s="38"/>
      <c r="L1444" s="39"/>
      <c r="M1444" s="40"/>
      <c r="N1444" s="160"/>
    </row>
    <row r="1445" spans="2:14" ht="15">
      <c r="B1445" s="30"/>
      <c r="C1445" s="30"/>
      <c r="D1445" s="30"/>
      <c r="E1445" s="30"/>
      <c r="F1445" s="14"/>
      <c r="G1445" s="15"/>
      <c r="H1445" s="15"/>
      <c r="I1445" s="15"/>
      <c r="J1445" s="19"/>
      <c r="K1445" s="38"/>
      <c r="L1445" s="39"/>
      <c r="M1445" s="40"/>
      <c r="N1445" s="160"/>
    </row>
    <row r="1446" spans="2:14" ht="15">
      <c r="B1446" s="30"/>
      <c r="C1446" s="30"/>
      <c r="D1446" s="30"/>
      <c r="E1446" s="30"/>
      <c r="F1446" s="14"/>
      <c r="G1446" s="15"/>
      <c r="H1446" s="15"/>
      <c r="I1446" s="15"/>
      <c r="J1446" s="19"/>
      <c r="K1446" s="38"/>
      <c r="L1446" s="39"/>
      <c r="M1446" s="40"/>
      <c r="N1446" s="160"/>
    </row>
    <row r="1447" spans="2:14" ht="15">
      <c r="B1447" s="30"/>
      <c r="C1447" s="30"/>
      <c r="D1447" s="30"/>
      <c r="E1447" s="30"/>
      <c r="F1447" s="14"/>
      <c r="G1447" s="15"/>
      <c r="H1447" s="15"/>
      <c r="I1447" s="15"/>
      <c r="J1447" s="19"/>
      <c r="K1447" s="38"/>
      <c r="L1447" s="39"/>
      <c r="M1447" s="40"/>
      <c r="N1447" s="160"/>
    </row>
    <row r="1448" spans="2:14" ht="15">
      <c r="B1448" s="30"/>
      <c r="C1448" s="30"/>
      <c r="D1448" s="30"/>
      <c r="E1448" s="30"/>
      <c r="F1448" s="14"/>
      <c r="G1448" s="15"/>
      <c r="H1448" s="15"/>
      <c r="I1448" s="15"/>
      <c r="J1448" s="19"/>
      <c r="K1448" s="38"/>
      <c r="L1448" s="39"/>
      <c r="M1448" s="40"/>
      <c r="N1448" s="160"/>
    </row>
    <row r="1449" spans="2:14" ht="15">
      <c r="B1449" s="30"/>
      <c r="C1449" s="30"/>
      <c r="D1449" s="30"/>
      <c r="E1449" s="30"/>
      <c r="F1449" s="14"/>
      <c r="G1449" s="15"/>
      <c r="H1449" s="15"/>
      <c r="I1449" s="15"/>
      <c r="J1449" s="19"/>
      <c r="K1449" s="38"/>
      <c r="L1449" s="39"/>
      <c r="M1449" s="40"/>
      <c r="N1449" s="160"/>
    </row>
    <row r="1450" spans="2:14" ht="15">
      <c r="B1450" s="30"/>
      <c r="C1450" s="30"/>
      <c r="D1450" s="30"/>
      <c r="E1450" s="30"/>
      <c r="F1450" s="14"/>
      <c r="G1450" s="15"/>
      <c r="H1450" s="15"/>
      <c r="I1450" s="15"/>
      <c r="J1450" s="19"/>
      <c r="K1450" s="38"/>
      <c r="L1450" s="39"/>
      <c r="M1450" s="40"/>
      <c r="N1450" s="160"/>
    </row>
    <row r="1451" spans="2:14" ht="15">
      <c r="B1451" s="30"/>
      <c r="C1451" s="30"/>
      <c r="D1451" s="30"/>
      <c r="E1451" s="30"/>
      <c r="F1451" s="14"/>
      <c r="G1451" s="15"/>
      <c r="H1451" s="15"/>
      <c r="I1451" s="15"/>
      <c r="J1451" s="19"/>
      <c r="K1451" s="38"/>
      <c r="L1451" s="39"/>
      <c r="M1451" s="40"/>
      <c r="N1451" s="160"/>
    </row>
    <row r="1452" spans="2:14" ht="15">
      <c r="B1452" s="30"/>
      <c r="C1452" s="30"/>
      <c r="D1452" s="30"/>
      <c r="E1452" s="30"/>
      <c r="F1452" s="14"/>
      <c r="G1452" s="15"/>
      <c r="H1452" s="15"/>
      <c r="I1452" s="15"/>
      <c r="J1452" s="19"/>
      <c r="K1452" s="38"/>
      <c r="L1452" s="39"/>
      <c r="M1452" s="40"/>
      <c r="N1452" s="160"/>
    </row>
    <row r="1453" spans="2:14" ht="15">
      <c r="B1453" s="30"/>
      <c r="C1453" s="30"/>
      <c r="D1453" s="30"/>
      <c r="E1453" s="30"/>
      <c r="F1453" s="14"/>
      <c r="G1453" s="15"/>
      <c r="H1453" s="15"/>
      <c r="I1453" s="15"/>
      <c r="J1453" s="19"/>
      <c r="K1453" s="38"/>
      <c r="L1453" s="39"/>
      <c r="M1453" s="40"/>
      <c r="N1453" s="160"/>
    </row>
    <row r="1454" spans="2:14" ht="15">
      <c r="B1454" s="30"/>
      <c r="C1454" s="30"/>
      <c r="D1454" s="30"/>
      <c r="E1454" s="30"/>
      <c r="F1454" s="14"/>
      <c r="G1454" s="15"/>
      <c r="H1454" s="15"/>
      <c r="I1454" s="15"/>
      <c r="J1454" s="19"/>
      <c r="K1454" s="38"/>
      <c r="L1454" s="39"/>
      <c r="M1454" s="40"/>
      <c r="N1454" s="160"/>
    </row>
    <row r="1455" spans="2:14" ht="15">
      <c r="B1455" s="30"/>
      <c r="C1455" s="30"/>
      <c r="D1455" s="30"/>
      <c r="E1455" s="30"/>
      <c r="F1455" s="14"/>
      <c r="G1455" s="15"/>
      <c r="H1455" s="15"/>
      <c r="I1455" s="15"/>
      <c r="J1455" s="19"/>
      <c r="K1455" s="38"/>
      <c r="L1455" s="39"/>
      <c r="M1455" s="40"/>
      <c r="N1455" s="160"/>
    </row>
    <row r="1456" spans="2:14" ht="15">
      <c r="B1456" s="30"/>
      <c r="C1456" s="30"/>
      <c r="D1456" s="30"/>
      <c r="E1456" s="30"/>
      <c r="F1456" s="14"/>
      <c r="G1456" s="15"/>
      <c r="H1456" s="15"/>
      <c r="I1456" s="15"/>
      <c r="J1456" s="19"/>
      <c r="K1456" s="38"/>
      <c r="L1456" s="39"/>
      <c r="M1456" s="40"/>
      <c r="N1456" s="160"/>
    </row>
    <row r="1457" spans="2:14" ht="15">
      <c r="B1457" s="30"/>
      <c r="C1457" s="30"/>
      <c r="D1457" s="30"/>
      <c r="E1457" s="30"/>
      <c r="F1457" s="14"/>
      <c r="G1457" s="15"/>
      <c r="H1457" s="15"/>
      <c r="I1457" s="15"/>
      <c r="J1457" s="19"/>
      <c r="K1457" s="38"/>
      <c r="L1457" s="39"/>
      <c r="M1457" s="40"/>
      <c r="N1457" s="160"/>
    </row>
    <row r="1458" spans="2:14" ht="15">
      <c r="B1458" s="30"/>
      <c r="C1458" s="30"/>
      <c r="D1458" s="30"/>
      <c r="E1458" s="30"/>
      <c r="F1458" s="14"/>
      <c r="G1458" s="15"/>
      <c r="H1458" s="15"/>
      <c r="I1458" s="15"/>
      <c r="J1458" s="19"/>
      <c r="K1458" s="38"/>
      <c r="L1458" s="39"/>
      <c r="M1458" s="40"/>
      <c r="N1458" s="160"/>
    </row>
    <row r="1459" spans="2:14" ht="15">
      <c r="B1459" s="30"/>
      <c r="C1459" s="30"/>
      <c r="D1459" s="30"/>
      <c r="E1459" s="30"/>
      <c r="F1459" s="14"/>
      <c r="G1459" s="15"/>
      <c r="H1459" s="15"/>
      <c r="I1459" s="15"/>
      <c r="J1459" s="19"/>
      <c r="K1459" s="38"/>
      <c r="L1459" s="39"/>
      <c r="M1459" s="40"/>
      <c r="N1459" s="160"/>
    </row>
    <row r="1460" spans="2:14" ht="15">
      <c r="B1460" s="30"/>
      <c r="C1460" s="30"/>
      <c r="D1460" s="30"/>
      <c r="E1460" s="30"/>
      <c r="F1460" s="14"/>
      <c r="G1460" s="15"/>
      <c r="H1460" s="15"/>
      <c r="I1460" s="15"/>
      <c r="J1460" s="19"/>
      <c r="K1460" s="38"/>
      <c r="L1460" s="39"/>
      <c r="M1460" s="40"/>
      <c r="N1460" s="160"/>
    </row>
    <row r="1461" spans="2:14" ht="15">
      <c r="B1461" s="30"/>
      <c r="C1461" s="30"/>
      <c r="D1461" s="30"/>
      <c r="E1461" s="30"/>
      <c r="F1461" s="14"/>
      <c r="G1461" s="15"/>
      <c r="H1461" s="15"/>
      <c r="I1461" s="15"/>
      <c r="J1461" s="19"/>
      <c r="K1461" s="38"/>
      <c r="L1461" s="39"/>
      <c r="M1461" s="40"/>
      <c r="N1461" s="160"/>
    </row>
    <row r="1462" spans="2:14" ht="15">
      <c r="B1462" s="30"/>
      <c r="C1462" s="30"/>
      <c r="D1462" s="30"/>
      <c r="E1462" s="30"/>
      <c r="F1462" s="14"/>
      <c r="G1462" s="15"/>
      <c r="H1462" s="15"/>
      <c r="I1462" s="15"/>
      <c r="J1462" s="19"/>
      <c r="K1462" s="38"/>
      <c r="L1462" s="39"/>
      <c r="M1462" s="40"/>
      <c r="N1462" s="160"/>
    </row>
    <row r="1463" spans="2:14" ht="15">
      <c r="B1463" s="30"/>
      <c r="C1463" s="30"/>
      <c r="D1463" s="30"/>
      <c r="E1463" s="30"/>
      <c r="F1463" s="14"/>
      <c r="G1463" s="15"/>
      <c r="H1463" s="15"/>
      <c r="I1463" s="15"/>
      <c r="J1463" s="19"/>
      <c r="K1463" s="38"/>
      <c r="L1463" s="39"/>
      <c r="M1463" s="40"/>
      <c r="N1463" s="160"/>
    </row>
    <row r="1464" spans="2:14" ht="15">
      <c r="B1464" s="30"/>
      <c r="C1464" s="30"/>
      <c r="D1464" s="30"/>
      <c r="E1464" s="30"/>
      <c r="F1464" s="14"/>
      <c r="G1464" s="15"/>
      <c r="H1464" s="15"/>
      <c r="I1464" s="15"/>
      <c r="J1464" s="19"/>
      <c r="K1464" s="38"/>
      <c r="L1464" s="39"/>
      <c r="M1464" s="40"/>
      <c r="N1464" s="160"/>
    </row>
    <row r="1465" spans="2:14" ht="15">
      <c r="B1465" s="30"/>
      <c r="C1465" s="30"/>
      <c r="D1465" s="30"/>
      <c r="E1465" s="30"/>
      <c r="F1465" s="14"/>
      <c r="G1465" s="15"/>
      <c r="H1465" s="15"/>
      <c r="I1465" s="15"/>
      <c r="J1465" s="19"/>
      <c r="K1465" s="38"/>
      <c r="L1465" s="39"/>
      <c r="M1465" s="40"/>
      <c r="N1465" s="160"/>
    </row>
    <row r="1466" spans="2:14" ht="15">
      <c r="B1466" s="30"/>
      <c r="C1466" s="30"/>
      <c r="D1466" s="30"/>
      <c r="E1466" s="30"/>
      <c r="F1466" s="14"/>
      <c r="G1466" s="15"/>
      <c r="H1466" s="15"/>
      <c r="I1466" s="15"/>
      <c r="J1466" s="19"/>
      <c r="K1466" s="38"/>
      <c r="L1466" s="39"/>
      <c r="M1466" s="40"/>
      <c r="N1466" s="160"/>
    </row>
    <row r="1467" spans="2:14" ht="15">
      <c r="B1467" s="30"/>
      <c r="C1467" s="30"/>
      <c r="D1467" s="30"/>
      <c r="E1467" s="30"/>
      <c r="F1467" s="14"/>
      <c r="G1467" s="15"/>
      <c r="H1467" s="15"/>
      <c r="I1467" s="15"/>
      <c r="J1467" s="19"/>
      <c r="K1467" s="38"/>
      <c r="L1467" s="39"/>
      <c r="M1467" s="40"/>
      <c r="N1467" s="160"/>
    </row>
    <row r="1468" spans="2:14" ht="15">
      <c r="B1468" s="30"/>
      <c r="C1468" s="30"/>
      <c r="D1468" s="30"/>
      <c r="E1468" s="30"/>
      <c r="F1468" s="14"/>
      <c r="G1468" s="15"/>
      <c r="H1468" s="15"/>
      <c r="I1468" s="15"/>
      <c r="J1468" s="19"/>
      <c r="K1468" s="38"/>
      <c r="L1468" s="39"/>
      <c r="M1468" s="40"/>
      <c r="N1468" s="160"/>
    </row>
    <row r="1469" spans="2:14" ht="15">
      <c r="B1469" s="30"/>
      <c r="C1469" s="30"/>
      <c r="D1469" s="30"/>
      <c r="E1469" s="30"/>
      <c r="F1469" s="14"/>
      <c r="G1469" s="15"/>
      <c r="H1469" s="15"/>
      <c r="I1469" s="15"/>
      <c r="J1469" s="19"/>
      <c r="K1469" s="38"/>
      <c r="L1469" s="39"/>
      <c r="M1469" s="40"/>
      <c r="N1469" s="160"/>
    </row>
    <row r="1470" spans="2:14" ht="15">
      <c r="B1470" s="30"/>
      <c r="C1470" s="30"/>
      <c r="D1470" s="30"/>
      <c r="E1470" s="30"/>
      <c r="F1470" s="14"/>
      <c r="G1470" s="15"/>
      <c r="H1470" s="15"/>
      <c r="I1470" s="15"/>
      <c r="J1470" s="19"/>
      <c r="K1470" s="38"/>
      <c r="L1470" s="39"/>
      <c r="M1470" s="40"/>
      <c r="N1470" s="160"/>
    </row>
    <row r="1471" spans="2:14" ht="15">
      <c r="B1471" s="30"/>
      <c r="C1471" s="30"/>
      <c r="D1471" s="30"/>
      <c r="E1471" s="30"/>
      <c r="F1471" s="14"/>
      <c r="G1471" s="15"/>
      <c r="H1471" s="15"/>
      <c r="I1471" s="15"/>
      <c r="J1471" s="19"/>
      <c r="K1471" s="38"/>
      <c r="L1471" s="39"/>
      <c r="M1471" s="40"/>
      <c r="N1471" s="160"/>
    </row>
    <row r="1472" spans="2:14" ht="15">
      <c r="B1472" s="30"/>
      <c r="C1472" s="30"/>
      <c r="D1472" s="30"/>
      <c r="E1472" s="30"/>
      <c r="F1472" s="14"/>
      <c r="G1472" s="15"/>
      <c r="H1472" s="15"/>
      <c r="I1472" s="15"/>
      <c r="J1472" s="19"/>
      <c r="K1472" s="38"/>
      <c r="L1472" s="39"/>
      <c r="M1472" s="40"/>
      <c r="N1472" s="160"/>
    </row>
    <row r="1473" spans="2:14" ht="15">
      <c r="B1473" s="30"/>
      <c r="C1473" s="30"/>
      <c r="D1473" s="30"/>
      <c r="E1473" s="30"/>
      <c r="F1473" s="14"/>
      <c r="G1473" s="15"/>
      <c r="H1473" s="15"/>
      <c r="I1473" s="15"/>
      <c r="J1473" s="19"/>
      <c r="K1473" s="38"/>
      <c r="L1473" s="39"/>
      <c r="M1473" s="40"/>
      <c r="N1473" s="160"/>
    </row>
    <row r="1474" spans="2:14" ht="15">
      <c r="B1474" s="30"/>
      <c r="C1474" s="30"/>
      <c r="D1474" s="30"/>
      <c r="E1474" s="30"/>
      <c r="F1474" s="14"/>
      <c r="G1474" s="15"/>
      <c r="H1474" s="15"/>
      <c r="I1474" s="15"/>
      <c r="J1474" s="19"/>
      <c r="K1474" s="38"/>
      <c r="L1474" s="39"/>
      <c r="M1474" s="40"/>
      <c r="N1474" s="160"/>
    </row>
    <row r="1475" spans="2:14" ht="15">
      <c r="B1475" s="30"/>
      <c r="C1475" s="30"/>
      <c r="D1475" s="30"/>
      <c r="E1475" s="30"/>
      <c r="F1475" s="14"/>
      <c r="G1475" s="15"/>
      <c r="H1475" s="15"/>
      <c r="I1475" s="15"/>
      <c r="J1475" s="19"/>
      <c r="K1475" s="38"/>
      <c r="L1475" s="39"/>
      <c r="M1475" s="40"/>
      <c r="N1475" s="160"/>
    </row>
    <row r="1476" spans="2:14" ht="15">
      <c r="B1476" s="30"/>
      <c r="C1476" s="30"/>
      <c r="D1476" s="30"/>
      <c r="E1476" s="30"/>
      <c r="F1476" s="14"/>
      <c r="G1476" s="15"/>
      <c r="H1476" s="15"/>
      <c r="I1476" s="15"/>
      <c r="J1476" s="19"/>
      <c r="K1476" s="38"/>
      <c r="L1476" s="39"/>
      <c r="M1476" s="40"/>
      <c r="N1476" s="160"/>
    </row>
    <row r="1477" spans="2:14" ht="15">
      <c r="B1477" s="30"/>
      <c r="C1477" s="30"/>
      <c r="D1477" s="30"/>
      <c r="E1477" s="30"/>
      <c r="F1477" s="14"/>
      <c r="G1477" s="15"/>
      <c r="H1477" s="15"/>
      <c r="I1477" s="15"/>
      <c r="J1477" s="19"/>
      <c r="K1477" s="38"/>
      <c r="L1477" s="39"/>
      <c r="M1477" s="40"/>
      <c r="N1477" s="160"/>
    </row>
    <row r="1478" spans="2:14" ht="15">
      <c r="B1478" s="30"/>
      <c r="C1478" s="30"/>
      <c r="D1478" s="30"/>
      <c r="E1478" s="30"/>
      <c r="F1478" s="14"/>
      <c r="G1478" s="15"/>
      <c r="H1478" s="15"/>
      <c r="I1478" s="15"/>
      <c r="J1478" s="19"/>
      <c r="K1478" s="38"/>
      <c r="L1478" s="39"/>
      <c r="M1478" s="40"/>
      <c r="N1478" s="160"/>
    </row>
    <row r="1479" spans="2:14" ht="15">
      <c r="B1479" s="30"/>
      <c r="C1479" s="30"/>
      <c r="D1479" s="30"/>
      <c r="E1479" s="30"/>
      <c r="F1479" s="14"/>
      <c r="G1479" s="15"/>
      <c r="H1479" s="15"/>
      <c r="I1479" s="15"/>
      <c r="J1479" s="19"/>
      <c r="K1479" s="38"/>
      <c r="L1479" s="39"/>
      <c r="M1479" s="40"/>
      <c r="N1479" s="160"/>
    </row>
    <row r="1480" spans="2:14" ht="15">
      <c r="B1480" s="30"/>
      <c r="C1480" s="30"/>
      <c r="D1480" s="30"/>
      <c r="E1480" s="30"/>
      <c r="F1480" s="14"/>
      <c r="G1480" s="15"/>
      <c r="H1480" s="15"/>
      <c r="I1480" s="15"/>
      <c r="J1480" s="19"/>
      <c r="K1480" s="38"/>
      <c r="L1480" s="39"/>
      <c r="M1480" s="40"/>
      <c r="N1480" s="160"/>
    </row>
    <row r="1481" spans="2:14" ht="15">
      <c r="B1481" s="30"/>
      <c r="C1481" s="30"/>
      <c r="D1481" s="30"/>
      <c r="E1481" s="30"/>
      <c r="F1481" s="14"/>
      <c r="G1481" s="15"/>
      <c r="H1481" s="15"/>
      <c r="I1481" s="15"/>
      <c r="J1481" s="19"/>
      <c r="K1481" s="38"/>
      <c r="L1481" s="39"/>
      <c r="M1481" s="40"/>
      <c r="N1481" s="160"/>
    </row>
    <row r="1482" spans="2:14" ht="15">
      <c r="B1482" s="30"/>
      <c r="C1482" s="30"/>
      <c r="D1482" s="30"/>
      <c r="E1482" s="30"/>
      <c r="F1482" s="14"/>
      <c r="G1482" s="15"/>
      <c r="H1482" s="15"/>
      <c r="I1482" s="15"/>
      <c r="J1482" s="19"/>
      <c r="K1482" s="38"/>
      <c r="L1482" s="39"/>
      <c r="M1482" s="40"/>
      <c r="N1482" s="160"/>
    </row>
    <row r="1483" spans="2:14" ht="15">
      <c r="B1483" s="30"/>
      <c r="C1483" s="30"/>
      <c r="D1483" s="30"/>
      <c r="E1483" s="30"/>
      <c r="F1483" s="14"/>
      <c r="G1483" s="15"/>
      <c r="H1483" s="15"/>
      <c r="I1483" s="15"/>
      <c r="J1483" s="19"/>
      <c r="K1483" s="38"/>
      <c r="L1483" s="39"/>
      <c r="M1483" s="40"/>
      <c r="N1483" s="160"/>
    </row>
    <row r="1484" spans="2:14" ht="15">
      <c r="B1484" s="30"/>
      <c r="C1484" s="30"/>
      <c r="D1484" s="30"/>
      <c r="E1484" s="30"/>
      <c r="F1484" s="14"/>
      <c r="G1484" s="15"/>
      <c r="H1484" s="15"/>
      <c r="I1484" s="15"/>
      <c r="J1484" s="19"/>
      <c r="K1484" s="38"/>
      <c r="L1484" s="39"/>
      <c r="M1484" s="40"/>
      <c r="N1484" s="160"/>
    </row>
    <row r="1485" spans="2:14" ht="15">
      <c r="B1485" s="30"/>
      <c r="C1485" s="30"/>
      <c r="D1485" s="30"/>
      <c r="E1485" s="30"/>
      <c r="F1485" s="14"/>
      <c r="G1485" s="15"/>
      <c r="H1485" s="15"/>
      <c r="I1485" s="15"/>
      <c r="J1485" s="19"/>
      <c r="K1485" s="38"/>
      <c r="L1485" s="39"/>
      <c r="M1485" s="40"/>
      <c r="N1485" s="160"/>
    </row>
    <row r="1486" spans="2:14" ht="15">
      <c r="B1486" s="30"/>
      <c r="C1486" s="30"/>
      <c r="D1486" s="30"/>
      <c r="E1486" s="30"/>
      <c r="F1486" s="14"/>
      <c r="G1486" s="15"/>
      <c r="H1486" s="15"/>
      <c r="I1486" s="15"/>
      <c r="J1486" s="19"/>
      <c r="K1486" s="38"/>
      <c r="L1486" s="39"/>
      <c r="M1486" s="40"/>
      <c r="N1486" s="160"/>
    </row>
    <row r="1487" spans="2:14" ht="15">
      <c r="B1487" s="30"/>
      <c r="C1487" s="30"/>
      <c r="D1487" s="30"/>
      <c r="E1487" s="30"/>
      <c r="F1487" s="14"/>
      <c r="G1487" s="15"/>
      <c r="H1487" s="15"/>
      <c r="I1487" s="15"/>
      <c r="J1487" s="19"/>
      <c r="K1487" s="38"/>
      <c r="L1487" s="39"/>
      <c r="M1487" s="40"/>
      <c r="N1487" s="160"/>
    </row>
    <row r="1488" spans="2:14" ht="15">
      <c r="B1488" s="30"/>
      <c r="C1488" s="30"/>
      <c r="D1488" s="30"/>
      <c r="E1488" s="30"/>
      <c r="F1488" s="14"/>
      <c r="G1488" s="15"/>
      <c r="H1488" s="15"/>
      <c r="I1488" s="15"/>
      <c r="J1488" s="19"/>
      <c r="K1488" s="38"/>
      <c r="L1488" s="39"/>
      <c r="M1488" s="40"/>
      <c r="N1488" s="160"/>
    </row>
    <row r="1489" spans="2:14" ht="15">
      <c r="B1489" s="30"/>
      <c r="C1489" s="30"/>
      <c r="D1489" s="30"/>
      <c r="E1489" s="30"/>
      <c r="F1489" s="14"/>
      <c r="G1489" s="15"/>
      <c r="H1489" s="15"/>
      <c r="I1489" s="15"/>
      <c r="J1489" s="19"/>
      <c r="K1489" s="38"/>
      <c r="L1489" s="39"/>
      <c r="M1489" s="40"/>
      <c r="N1489" s="160"/>
    </row>
    <row r="1490" spans="2:14" ht="15">
      <c r="B1490" s="30"/>
      <c r="C1490" s="30"/>
      <c r="D1490" s="30"/>
      <c r="E1490" s="30"/>
      <c r="F1490" s="14"/>
      <c r="G1490" s="15"/>
      <c r="H1490" s="15"/>
      <c r="I1490" s="15"/>
      <c r="J1490" s="19"/>
      <c r="K1490" s="38"/>
      <c r="L1490" s="39"/>
      <c r="M1490" s="40"/>
      <c r="N1490" s="160"/>
    </row>
    <row r="1491" spans="2:14" ht="15">
      <c r="B1491" s="30"/>
      <c r="C1491" s="30"/>
      <c r="D1491" s="30"/>
      <c r="E1491" s="30"/>
      <c r="F1491" s="14"/>
      <c r="G1491" s="15"/>
      <c r="H1491" s="15"/>
      <c r="I1491" s="15"/>
      <c r="J1491" s="19"/>
      <c r="K1491" s="38"/>
      <c r="L1491" s="39"/>
      <c r="M1491" s="40"/>
      <c r="N1491" s="160"/>
    </row>
    <row r="1492" spans="2:14" ht="15">
      <c r="B1492" s="30"/>
      <c r="C1492" s="30"/>
      <c r="D1492" s="30"/>
      <c r="E1492" s="30"/>
      <c r="F1492" s="14"/>
      <c r="G1492" s="15"/>
      <c r="H1492" s="15"/>
      <c r="I1492" s="15"/>
      <c r="J1492" s="19"/>
      <c r="K1492" s="38"/>
      <c r="L1492" s="39"/>
      <c r="M1492" s="40"/>
      <c r="N1492" s="160"/>
    </row>
    <row r="1493" spans="2:14" ht="15">
      <c r="B1493" s="30"/>
      <c r="C1493" s="30"/>
      <c r="D1493" s="30"/>
      <c r="E1493" s="30"/>
      <c r="F1493" s="14"/>
      <c r="G1493" s="15"/>
      <c r="H1493" s="15"/>
      <c r="I1493" s="15"/>
      <c r="J1493" s="19"/>
      <c r="K1493" s="38"/>
      <c r="L1493" s="39"/>
      <c r="M1493" s="40"/>
      <c r="N1493" s="160"/>
    </row>
    <row r="1494" spans="2:14" ht="15">
      <c r="B1494" s="30"/>
      <c r="C1494" s="30"/>
      <c r="D1494" s="30"/>
      <c r="E1494" s="30"/>
      <c r="F1494" s="14"/>
      <c r="G1494" s="15"/>
      <c r="H1494" s="15"/>
      <c r="I1494" s="15"/>
      <c r="J1494" s="19"/>
      <c r="K1494" s="38"/>
      <c r="L1494" s="39"/>
      <c r="M1494" s="40"/>
      <c r="N1494" s="160"/>
    </row>
    <row r="1495" spans="2:14" ht="15">
      <c r="B1495" s="30"/>
      <c r="C1495" s="30"/>
      <c r="D1495" s="30"/>
      <c r="E1495" s="30"/>
      <c r="F1495" s="14"/>
      <c r="G1495" s="15"/>
      <c r="H1495" s="15"/>
      <c r="I1495" s="15"/>
      <c r="J1495" s="19"/>
      <c r="K1495" s="38"/>
      <c r="L1495" s="39"/>
      <c r="M1495" s="40"/>
      <c r="N1495" s="160"/>
    </row>
    <row r="1496" spans="2:14" ht="15">
      <c r="B1496" s="30"/>
      <c r="C1496" s="30"/>
      <c r="D1496" s="30"/>
      <c r="E1496" s="30"/>
      <c r="F1496" s="14"/>
      <c r="G1496" s="15"/>
      <c r="H1496" s="15"/>
      <c r="I1496" s="15"/>
      <c r="J1496" s="19"/>
      <c r="K1496" s="38"/>
      <c r="L1496" s="39"/>
      <c r="M1496" s="40"/>
      <c r="N1496" s="160"/>
    </row>
    <row r="1497" spans="2:14" ht="15">
      <c r="B1497" s="30"/>
      <c r="C1497" s="30"/>
      <c r="D1497" s="30"/>
      <c r="E1497" s="30"/>
      <c r="F1497" s="14"/>
      <c r="G1497" s="15"/>
      <c r="H1497" s="15"/>
      <c r="I1497" s="15"/>
      <c r="J1497" s="19"/>
      <c r="K1497" s="38"/>
      <c r="L1497" s="39"/>
      <c r="M1497" s="40"/>
      <c r="N1497" s="160"/>
    </row>
    <row r="1498" spans="2:14" ht="15">
      <c r="B1498" s="30"/>
      <c r="C1498" s="30"/>
      <c r="D1498" s="30"/>
      <c r="E1498" s="30"/>
      <c r="F1498" s="14"/>
      <c r="G1498" s="15"/>
      <c r="H1498" s="15"/>
      <c r="I1498" s="15"/>
      <c r="J1498" s="19"/>
      <c r="K1498" s="38"/>
      <c r="L1498" s="39"/>
      <c r="M1498" s="40"/>
      <c r="N1498" s="160"/>
    </row>
    <row r="1499" spans="2:14" ht="15">
      <c r="B1499" s="30"/>
      <c r="C1499" s="30"/>
      <c r="D1499" s="30"/>
      <c r="E1499" s="30"/>
      <c r="F1499" s="14"/>
      <c r="G1499" s="15"/>
      <c r="H1499" s="15"/>
      <c r="I1499" s="15"/>
      <c r="J1499" s="19"/>
      <c r="K1499" s="38"/>
      <c r="L1499" s="39"/>
      <c r="M1499" s="40"/>
      <c r="N1499" s="160"/>
    </row>
    <row r="1500" spans="2:14" ht="15">
      <c r="B1500" s="30"/>
      <c r="C1500" s="30"/>
      <c r="D1500" s="30"/>
      <c r="E1500" s="30"/>
      <c r="F1500" s="14"/>
      <c r="G1500" s="15"/>
      <c r="H1500" s="15"/>
      <c r="I1500" s="15"/>
      <c r="J1500" s="19"/>
      <c r="K1500" s="38"/>
      <c r="L1500" s="39"/>
      <c r="M1500" s="40"/>
      <c r="N1500" s="160"/>
    </row>
    <row r="1501" spans="2:14" ht="15">
      <c r="B1501" s="30"/>
      <c r="C1501" s="30"/>
      <c r="D1501" s="30"/>
      <c r="E1501" s="30"/>
      <c r="F1501" s="14"/>
      <c r="G1501" s="15"/>
      <c r="H1501" s="15"/>
      <c r="I1501" s="15"/>
      <c r="J1501" s="19"/>
      <c r="K1501" s="38"/>
      <c r="L1501" s="39"/>
      <c r="M1501" s="40"/>
      <c r="N1501" s="160"/>
    </row>
    <row r="1502" spans="2:14" ht="15">
      <c r="B1502" s="30"/>
      <c r="C1502" s="30"/>
      <c r="D1502" s="30"/>
      <c r="E1502" s="30"/>
      <c r="F1502" s="14"/>
      <c r="G1502" s="15"/>
      <c r="H1502" s="15"/>
      <c r="I1502" s="15"/>
      <c r="J1502" s="19"/>
      <c r="K1502" s="38"/>
      <c r="L1502" s="39"/>
      <c r="M1502" s="40"/>
      <c r="N1502" s="160"/>
    </row>
    <row r="1503" spans="2:14" ht="15">
      <c r="B1503" s="30"/>
      <c r="C1503" s="30"/>
      <c r="D1503" s="30"/>
      <c r="E1503" s="30"/>
      <c r="F1503" s="14"/>
      <c r="G1503" s="15"/>
      <c r="H1503" s="15"/>
      <c r="I1503" s="15"/>
      <c r="J1503" s="19"/>
      <c r="K1503" s="38"/>
      <c r="L1503" s="39"/>
      <c r="M1503" s="40"/>
      <c r="N1503" s="160"/>
    </row>
    <row r="1504" spans="2:14" ht="15">
      <c r="B1504" s="30"/>
      <c r="C1504" s="30"/>
      <c r="D1504" s="30"/>
      <c r="E1504" s="30"/>
      <c r="F1504" s="14"/>
      <c r="G1504" s="15"/>
      <c r="H1504" s="15"/>
      <c r="I1504" s="15"/>
      <c r="J1504" s="19"/>
      <c r="K1504" s="38"/>
      <c r="L1504" s="39"/>
      <c r="M1504" s="40"/>
      <c r="N1504" s="160"/>
    </row>
    <row r="1505" spans="2:14" ht="15">
      <c r="B1505" s="30"/>
      <c r="C1505" s="30"/>
      <c r="D1505" s="30"/>
      <c r="E1505" s="30"/>
      <c r="F1505" s="14"/>
      <c r="G1505" s="15"/>
      <c r="H1505" s="15"/>
      <c r="I1505" s="15"/>
      <c r="J1505" s="19"/>
      <c r="K1505" s="38"/>
      <c r="L1505" s="39"/>
      <c r="M1505" s="40"/>
      <c r="N1505" s="160"/>
    </row>
    <row r="1506" spans="2:14" ht="15">
      <c r="B1506" s="30"/>
      <c r="C1506" s="30"/>
      <c r="D1506" s="30"/>
      <c r="E1506" s="30"/>
      <c r="F1506" s="14"/>
      <c r="G1506" s="15"/>
      <c r="H1506" s="15"/>
      <c r="I1506" s="15"/>
      <c r="J1506" s="19"/>
      <c r="K1506" s="38"/>
      <c r="L1506" s="39"/>
      <c r="M1506" s="40"/>
      <c r="N1506" s="160"/>
    </row>
    <row r="1507" spans="2:14" ht="15">
      <c r="B1507" s="30"/>
      <c r="C1507" s="30"/>
      <c r="D1507" s="30"/>
      <c r="E1507" s="30"/>
      <c r="F1507" s="14"/>
      <c r="G1507" s="15"/>
      <c r="H1507" s="15"/>
      <c r="I1507" s="15"/>
      <c r="J1507" s="19"/>
      <c r="K1507" s="38"/>
      <c r="L1507" s="39"/>
      <c r="M1507" s="40"/>
      <c r="N1507" s="160"/>
    </row>
    <row r="1508" spans="2:14" ht="15">
      <c r="B1508" s="30"/>
      <c r="C1508" s="30"/>
      <c r="D1508" s="30"/>
      <c r="E1508" s="30"/>
      <c r="F1508" s="14"/>
      <c r="G1508" s="15"/>
      <c r="H1508" s="15"/>
      <c r="I1508" s="15"/>
      <c r="J1508" s="19"/>
      <c r="K1508" s="38"/>
      <c r="L1508" s="39"/>
      <c r="M1508" s="40"/>
      <c r="N1508" s="160"/>
    </row>
    <row r="1509" spans="2:14" ht="15">
      <c r="B1509" s="30"/>
      <c r="C1509" s="30"/>
      <c r="D1509" s="30"/>
      <c r="E1509" s="30"/>
      <c r="F1509" s="14"/>
      <c r="G1509" s="15"/>
      <c r="H1509" s="15"/>
      <c r="I1509" s="15"/>
      <c r="J1509" s="19"/>
      <c r="K1509" s="38"/>
      <c r="L1509" s="39"/>
      <c r="M1509" s="40"/>
      <c r="N1509" s="160"/>
    </row>
    <row r="1510" spans="2:14" ht="15">
      <c r="B1510" s="30"/>
      <c r="C1510" s="30"/>
      <c r="D1510" s="30"/>
      <c r="E1510" s="30"/>
      <c r="F1510" s="14"/>
      <c r="G1510" s="15"/>
      <c r="H1510" s="15"/>
      <c r="I1510" s="15"/>
      <c r="J1510" s="19"/>
      <c r="K1510" s="38"/>
      <c r="L1510" s="39"/>
      <c r="M1510" s="40"/>
      <c r="N1510" s="160"/>
    </row>
    <row r="1511" spans="2:14" ht="15">
      <c r="B1511" s="30"/>
      <c r="C1511" s="30"/>
      <c r="D1511" s="30"/>
      <c r="E1511" s="30"/>
      <c r="F1511" s="14"/>
      <c r="G1511" s="15"/>
      <c r="H1511" s="15"/>
      <c r="I1511" s="15"/>
      <c r="J1511" s="19"/>
      <c r="K1511" s="38"/>
      <c r="L1511" s="39"/>
      <c r="M1511" s="40"/>
      <c r="N1511" s="160"/>
    </row>
    <row r="1512" spans="2:14" ht="15">
      <c r="B1512" s="30"/>
      <c r="C1512" s="30"/>
      <c r="D1512" s="30"/>
      <c r="E1512" s="30"/>
      <c r="F1512" s="14"/>
      <c r="G1512" s="15"/>
      <c r="H1512" s="15"/>
      <c r="I1512" s="15"/>
      <c r="J1512" s="19"/>
      <c r="K1512" s="38"/>
      <c r="L1512" s="39"/>
      <c r="M1512" s="40"/>
      <c r="N1512" s="160"/>
    </row>
    <row r="1513" spans="2:14" ht="15">
      <c r="B1513" s="30"/>
      <c r="C1513" s="30"/>
      <c r="D1513" s="30"/>
      <c r="E1513" s="30"/>
      <c r="F1513" s="14"/>
      <c r="G1513" s="15"/>
      <c r="H1513" s="15"/>
      <c r="I1513" s="15"/>
      <c r="J1513" s="19"/>
      <c r="K1513" s="38"/>
      <c r="L1513" s="39"/>
      <c r="M1513" s="40"/>
      <c r="N1513" s="160"/>
    </row>
    <row r="1514" spans="2:14" ht="15">
      <c r="B1514" s="30"/>
      <c r="C1514" s="30"/>
      <c r="D1514" s="30"/>
      <c r="E1514" s="30"/>
      <c r="F1514" s="14"/>
      <c r="G1514" s="15"/>
      <c r="H1514" s="15"/>
      <c r="I1514" s="15"/>
      <c r="J1514" s="19"/>
      <c r="K1514" s="38"/>
      <c r="L1514" s="39"/>
      <c r="M1514" s="40"/>
      <c r="N1514" s="160"/>
    </row>
    <row r="1515" spans="2:14" ht="15">
      <c r="B1515" s="30"/>
      <c r="C1515" s="30"/>
      <c r="D1515" s="30"/>
      <c r="E1515" s="30"/>
      <c r="F1515" s="14"/>
      <c r="G1515" s="15"/>
      <c r="H1515" s="15"/>
      <c r="I1515" s="15"/>
      <c r="J1515" s="19"/>
      <c r="K1515" s="38"/>
      <c r="L1515" s="39"/>
      <c r="M1515" s="40"/>
      <c r="N1515" s="160"/>
    </row>
    <row r="1516" spans="2:14" ht="15">
      <c r="B1516" s="30"/>
      <c r="C1516" s="30"/>
      <c r="D1516" s="30"/>
      <c r="E1516" s="30"/>
      <c r="F1516" s="14"/>
      <c r="G1516" s="15"/>
      <c r="H1516" s="15"/>
      <c r="I1516" s="15"/>
      <c r="J1516" s="19"/>
      <c r="K1516" s="38"/>
      <c r="L1516" s="39"/>
      <c r="M1516" s="40"/>
      <c r="N1516" s="160"/>
    </row>
    <row r="1517" spans="2:14" ht="15">
      <c r="B1517" s="30"/>
      <c r="C1517" s="30"/>
      <c r="D1517" s="30"/>
      <c r="E1517" s="30"/>
      <c r="F1517" s="14"/>
      <c r="G1517" s="15"/>
      <c r="H1517" s="15"/>
      <c r="I1517" s="15"/>
      <c r="J1517" s="19"/>
      <c r="K1517" s="38"/>
      <c r="L1517" s="39"/>
      <c r="M1517" s="40"/>
      <c r="N1517" s="160"/>
    </row>
    <row r="1518" spans="2:14" ht="15">
      <c r="B1518" s="30"/>
      <c r="C1518" s="30"/>
      <c r="D1518" s="30"/>
      <c r="E1518" s="30"/>
      <c r="F1518" s="14"/>
      <c r="G1518" s="15"/>
      <c r="H1518" s="15"/>
      <c r="I1518" s="15"/>
      <c r="J1518" s="19"/>
      <c r="K1518" s="38"/>
      <c r="L1518" s="39"/>
      <c r="M1518" s="40"/>
      <c r="N1518" s="160"/>
    </row>
    <row r="1519" spans="2:14" ht="15">
      <c r="B1519" s="30"/>
      <c r="C1519" s="30"/>
      <c r="D1519" s="30"/>
      <c r="E1519" s="30"/>
      <c r="F1519" s="14"/>
      <c r="G1519" s="15"/>
      <c r="H1519" s="15"/>
      <c r="I1519" s="15"/>
      <c r="J1519" s="19"/>
      <c r="K1519" s="38"/>
      <c r="L1519" s="39"/>
      <c r="M1519" s="40"/>
      <c r="N1519" s="160"/>
    </row>
    <row r="1520" spans="2:14" ht="15">
      <c r="B1520" s="30"/>
      <c r="C1520" s="30"/>
      <c r="D1520" s="30"/>
      <c r="E1520" s="30"/>
      <c r="F1520" s="14"/>
      <c r="G1520" s="15"/>
      <c r="H1520" s="15"/>
      <c r="I1520" s="15"/>
      <c r="J1520" s="19"/>
      <c r="K1520" s="38"/>
      <c r="L1520" s="39"/>
      <c r="M1520" s="40"/>
      <c r="N1520" s="160"/>
    </row>
    <row r="1521" spans="2:14" ht="15">
      <c r="B1521" s="30"/>
      <c r="C1521" s="30"/>
      <c r="D1521" s="30"/>
      <c r="E1521" s="30"/>
      <c r="F1521" s="14"/>
      <c r="G1521" s="15"/>
      <c r="H1521" s="15"/>
      <c r="I1521" s="15"/>
      <c r="J1521" s="19"/>
      <c r="K1521" s="38"/>
      <c r="L1521" s="39"/>
      <c r="M1521" s="40"/>
      <c r="N1521" s="160"/>
    </row>
    <row r="1522" spans="2:14" ht="15">
      <c r="B1522" s="30"/>
      <c r="C1522" s="30"/>
      <c r="D1522" s="30"/>
      <c r="E1522" s="30"/>
      <c r="F1522" s="14"/>
      <c r="G1522" s="15"/>
      <c r="H1522" s="15"/>
      <c r="I1522" s="15"/>
      <c r="J1522" s="19"/>
      <c r="K1522" s="38"/>
      <c r="L1522" s="39"/>
      <c r="M1522" s="40"/>
      <c r="N1522" s="160"/>
    </row>
    <row r="1523" spans="2:14" ht="15">
      <c r="B1523" s="30"/>
      <c r="C1523" s="30"/>
      <c r="D1523" s="30"/>
      <c r="E1523" s="30"/>
      <c r="F1523" s="14"/>
      <c r="G1523" s="15"/>
      <c r="H1523" s="15"/>
      <c r="I1523" s="15"/>
      <c r="J1523" s="19"/>
      <c r="K1523" s="38"/>
      <c r="L1523" s="39"/>
      <c r="M1523" s="40"/>
      <c r="N1523" s="160"/>
    </row>
    <row r="1524" spans="2:14" ht="15">
      <c r="B1524" s="30"/>
      <c r="C1524" s="30"/>
      <c r="D1524" s="30"/>
      <c r="E1524" s="30"/>
      <c r="F1524" s="14"/>
      <c r="G1524" s="15"/>
      <c r="H1524" s="15"/>
      <c r="I1524" s="15"/>
      <c r="J1524" s="19"/>
      <c r="K1524" s="38"/>
      <c r="L1524" s="39"/>
      <c r="M1524" s="40"/>
      <c r="N1524" s="160"/>
    </row>
    <row r="1525" spans="2:14" ht="15">
      <c r="B1525" s="30"/>
      <c r="C1525" s="30"/>
      <c r="D1525" s="30"/>
      <c r="E1525" s="30"/>
      <c r="F1525" s="14"/>
      <c r="G1525" s="15"/>
      <c r="H1525" s="15"/>
      <c r="I1525" s="15"/>
      <c r="J1525" s="19"/>
      <c r="K1525" s="38"/>
      <c r="L1525" s="39"/>
      <c r="M1525" s="40"/>
      <c r="N1525" s="160"/>
    </row>
    <row r="1526" spans="2:14" ht="15">
      <c r="B1526" s="30"/>
      <c r="C1526" s="30"/>
      <c r="D1526" s="30"/>
      <c r="E1526" s="30"/>
      <c r="F1526" s="14"/>
      <c r="G1526" s="15"/>
      <c r="H1526" s="15"/>
      <c r="I1526" s="15"/>
      <c r="J1526" s="19"/>
      <c r="K1526" s="38"/>
      <c r="L1526" s="39"/>
      <c r="M1526" s="40"/>
      <c r="N1526" s="160"/>
    </row>
    <row r="1527" spans="2:14" ht="15">
      <c r="B1527" s="30"/>
      <c r="C1527" s="30"/>
      <c r="D1527" s="30"/>
      <c r="E1527" s="30"/>
      <c r="F1527" s="14"/>
      <c r="G1527" s="15"/>
      <c r="H1527" s="15"/>
      <c r="I1527" s="15"/>
      <c r="J1527" s="19"/>
      <c r="K1527" s="38"/>
      <c r="L1527" s="39"/>
      <c r="M1527" s="40"/>
      <c r="N1527" s="160"/>
    </row>
    <row r="1528" spans="2:14" ht="15">
      <c r="B1528" s="30"/>
      <c r="C1528" s="30"/>
      <c r="D1528" s="30"/>
      <c r="E1528" s="30"/>
      <c r="F1528" s="14"/>
      <c r="G1528" s="15"/>
      <c r="H1528" s="15"/>
      <c r="I1528" s="15"/>
      <c r="J1528" s="19"/>
      <c r="K1528" s="38"/>
      <c r="L1528" s="39"/>
      <c r="M1528" s="40"/>
      <c r="N1528" s="160"/>
    </row>
    <row r="1529" spans="2:14" ht="15">
      <c r="B1529" s="30"/>
      <c r="C1529" s="30"/>
      <c r="D1529" s="30"/>
      <c r="E1529" s="30"/>
      <c r="F1529" s="14"/>
      <c r="G1529" s="15"/>
      <c r="H1529" s="15"/>
      <c r="I1529" s="15"/>
      <c r="J1529" s="19"/>
      <c r="K1529" s="38"/>
      <c r="L1529" s="39"/>
      <c r="M1529" s="40"/>
      <c r="N1529" s="160"/>
    </row>
    <row r="1530" spans="2:14" ht="15">
      <c r="B1530" s="30"/>
      <c r="C1530" s="30"/>
      <c r="D1530" s="30"/>
      <c r="E1530" s="30"/>
      <c r="F1530" s="14"/>
      <c r="G1530" s="15"/>
      <c r="H1530" s="15"/>
      <c r="I1530" s="15"/>
      <c r="J1530" s="19"/>
      <c r="K1530" s="38"/>
      <c r="L1530" s="39"/>
      <c r="M1530" s="40"/>
      <c r="N1530" s="160"/>
    </row>
    <row r="1531" spans="2:14" ht="15">
      <c r="B1531" s="30"/>
      <c r="C1531" s="30"/>
      <c r="D1531" s="30"/>
      <c r="E1531" s="30"/>
      <c r="F1531" s="14"/>
      <c r="G1531" s="15"/>
      <c r="H1531" s="15"/>
      <c r="I1531" s="15"/>
      <c r="J1531" s="19"/>
      <c r="K1531" s="38"/>
      <c r="L1531" s="39"/>
      <c r="M1531" s="40"/>
      <c r="N1531" s="160"/>
    </row>
    <row r="1532" spans="2:14" ht="15">
      <c r="B1532" s="30"/>
      <c r="C1532" s="30"/>
      <c r="D1532" s="30"/>
      <c r="E1532" s="30"/>
      <c r="F1532" s="14"/>
      <c r="G1532" s="15"/>
      <c r="H1532" s="15"/>
      <c r="I1532" s="15"/>
      <c r="J1532" s="19"/>
      <c r="K1532" s="38"/>
      <c r="L1532" s="39"/>
      <c r="M1532" s="40"/>
      <c r="N1532" s="160"/>
    </row>
    <row r="1533" spans="2:14" ht="15">
      <c r="B1533" s="30"/>
      <c r="C1533" s="30"/>
      <c r="D1533" s="30"/>
      <c r="E1533" s="30"/>
      <c r="F1533" s="14"/>
      <c r="G1533" s="15"/>
      <c r="H1533" s="15"/>
      <c r="I1533" s="15"/>
      <c r="J1533" s="19"/>
      <c r="K1533" s="38"/>
      <c r="L1533" s="39"/>
      <c r="M1533" s="40"/>
      <c r="N1533" s="160"/>
    </row>
    <row r="1534" spans="2:14" ht="15">
      <c r="B1534" s="30"/>
      <c r="C1534" s="30"/>
      <c r="D1534" s="30"/>
      <c r="E1534" s="30"/>
      <c r="F1534" s="14"/>
      <c r="G1534" s="15"/>
      <c r="H1534" s="15"/>
      <c r="I1534" s="15"/>
      <c r="J1534" s="19"/>
      <c r="K1534" s="38"/>
      <c r="L1534" s="39"/>
      <c r="M1534" s="40"/>
      <c r="N1534" s="160"/>
    </row>
    <row r="1535" spans="2:14" ht="15">
      <c r="B1535" s="30"/>
      <c r="C1535" s="30"/>
      <c r="D1535" s="30"/>
      <c r="E1535" s="30"/>
      <c r="F1535" s="14"/>
      <c r="G1535" s="15"/>
      <c r="H1535" s="15"/>
      <c r="I1535" s="15"/>
      <c r="J1535" s="19"/>
      <c r="K1535" s="38"/>
      <c r="L1535" s="39"/>
      <c r="M1535" s="40"/>
      <c r="N1535" s="160"/>
    </row>
    <row r="1536" spans="2:14" ht="15">
      <c r="B1536" s="30"/>
      <c r="C1536" s="30"/>
      <c r="D1536" s="30"/>
      <c r="E1536" s="30"/>
      <c r="F1536" s="14"/>
      <c r="G1536" s="15"/>
      <c r="H1536" s="15"/>
      <c r="I1536" s="15"/>
      <c r="J1536" s="19"/>
      <c r="K1536" s="38"/>
      <c r="L1536" s="39"/>
      <c r="M1536" s="40"/>
      <c r="N1536" s="160"/>
    </row>
    <row r="1537" spans="2:14" ht="15">
      <c r="B1537" s="30"/>
      <c r="C1537" s="30"/>
      <c r="D1537" s="30"/>
      <c r="E1537" s="30"/>
      <c r="F1537" s="14"/>
      <c r="G1537" s="15"/>
      <c r="H1537" s="15"/>
      <c r="I1537" s="15"/>
      <c r="J1537" s="19"/>
      <c r="K1537" s="38"/>
      <c r="L1537" s="39"/>
      <c r="M1537" s="40"/>
      <c r="N1537" s="160"/>
    </row>
    <row r="1538" spans="2:14" ht="15">
      <c r="B1538" s="30"/>
      <c r="C1538" s="30"/>
      <c r="D1538" s="30"/>
      <c r="E1538" s="30"/>
      <c r="F1538" s="14"/>
      <c r="G1538" s="15"/>
      <c r="H1538" s="15"/>
      <c r="I1538" s="15"/>
      <c r="J1538" s="19"/>
      <c r="K1538" s="38"/>
      <c r="L1538" s="39"/>
      <c r="M1538" s="40"/>
      <c r="N1538" s="160"/>
    </row>
    <row r="1539" spans="2:14" ht="15">
      <c r="B1539" s="30"/>
      <c r="C1539" s="30"/>
      <c r="D1539" s="30"/>
      <c r="E1539" s="30"/>
      <c r="F1539" s="14"/>
      <c r="G1539" s="15"/>
      <c r="H1539" s="15"/>
      <c r="I1539" s="15"/>
      <c r="J1539" s="19"/>
      <c r="K1539" s="38"/>
      <c r="L1539" s="39"/>
      <c r="M1539" s="40"/>
      <c r="N1539" s="160"/>
    </row>
    <row r="1540" spans="2:14" ht="15">
      <c r="B1540" s="30"/>
      <c r="C1540" s="30"/>
      <c r="D1540" s="30"/>
      <c r="E1540" s="30"/>
      <c r="F1540" s="14"/>
      <c r="G1540" s="15"/>
      <c r="H1540" s="15"/>
      <c r="I1540" s="15"/>
      <c r="J1540" s="19"/>
      <c r="K1540" s="38"/>
      <c r="L1540" s="39"/>
      <c r="M1540" s="40"/>
      <c r="N1540" s="160"/>
    </row>
    <row r="1541" spans="2:14" ht="15">
      <c r="B1541" s="30"/>
      <c r="C1541" s="30"/>
      <c r="D1541" s="30"/>
      <c r="E1541" s="30"/>
      <c r="F1541" s="14"/>
      <c r="G1541" s="15"/>
      <c r="H1541" s="15"/>
      <c r="I1541" s="15"/>
      <c r="J1541" s="19"/>
      <c r="K1541" s="38"/>
      <c r="L1541" s="39"/>
      <c r="M1541" s="40"/>
      <c r="N1541" s="160"/>
    </row>
    <row r="1542" spans="2:14" ht="15">
      <c r="B1542" s="30"/>
      <c r="C1542" s="30"/>
      <c r="D1542" s="30"/>
      <c r="E1542" s="30"/>
      <c r="F1542" s="14"/>
      <c r="G1542" s="15"/>
      <c r="H1542" s="15"/>
      <c r="I1542" s="15"/>
      <c r="J1542" s="19"/>
      <c r="K1542" s="38"/>
      <c r="L1542" s="39"/>
      <c r="M1542" s="40"/>
      <c r="N1542" s="160"/>
    </row>
    <row r="1543" spans="2:14" ht="15">
      <c r="B1543" s="30"/>
      <c r="C1543" s="30"/>
      <c r="D1543" s="30"/>
      <c r="E1543" s="30"/>
      <c r="F1543" s="14"/>
      <c r="G1543" s="15"/>
      <c r="H1543" s="15"/>
      <c r="I1543" s="15"/>
      <c r="J1543" s="19"/>
      <c r="K1543" s="38"/>
      <c r="L1543" s="39"/>
      <c r="M1543" s="40"/>
      <c r="N1543" s="160"/>
    </row>
    <row r="1544" spans="2:14" ht="15">
      <c r="B1544" s="30"/>
      <c r="C1544" s="30"/>
      <c r="D1544" s="30"/>
      <c r="E1544" s="30"/>
      <c r="F1544" s="14"/>
      <c r="G1544" s="15"/>
      <c r="H1544" s="15"/>
      <c r="I1544" s="15"/>
      <c r="J1544" s="19"/>
      <c r="K1544" s="38"/>
      <c r="L1544" s="39"/>
      <c r="M1544" s="40"/>
      <c r="N1544" s="160"/>
    </row>
    <row r="1545" spans="2:14" ht="15">
      <c r="B1545" s="30"/>
      <c r="C1545" s="30"/>
      <c r="D1545" s="30"/>
      <c r="E1545" s="30"/>
      <c r="F1545" s="14"/>
      <c r="G1545" s="15"/>
      <c r="H1545" s="15"/>
      <c r="I1545" s="15"/>
      <c r="J1545" s="19"/>
      <c r="K1545" s="38"/>
      <c r="L1545" s="39"/>
      <c r="M1545" s="40"/>
      <c r="N1545" s="160"/>
    </row>
    <row r="1546" spans="2:14" ht="15">
      <c r="B1546" s="30"/>
      <c r="C1546" s="30"/>
      <c r="D1546" s="30"/>
      <c r="E1546" s="30"/>
      <c r="F1546" s="14"/>
      <c r="G1546" s="15"/>
      <c r="H1546" s="15"/>
      <c r="I1546" s="15"/>
      <c r="J1546" s="19"/>
      <c r="K1546" s="38"/>
      <c r="L1546" s="39"/>
      <c r="M1546" s="40"/>
      <c r="N1546" s="160"/>
    </row>
    <row r="1547" spans="2:14" ht="15">
      <c r="B1547" s="30"/>
      <c r="C1547" s="30"/>
      <c r="D1547" s="30"/>
      <c r="E1547" s="30"/>
      <c r="F1547" s="14"/>
      <c r="G1547" s="15"/>
      <c r="H1547" s="15"/>
      <c r="I1547" s="15"/>
      <c r="J1547" s="19"/>
      <c r="K1547" s="38"/>
      <c r="L1547" s="39"/>
      <c r="M1547" s="40"/>
      <c r="N1547" s="160"/>
    </row>
    <row r="1548" spans="2:14" ht="15">
      <c r="B1548" s="30"/>
      <c r="C1548" s="30"/>
      <c r="D1548" s="30"/>
      <c r="E1548" s="30"/>
      <c r="F1548" s="14"/>
      <c r="G1548" s="15"/>
      <c r="H1548" s="15"/>
      <c r="I1548" s="15"/>
      <c r="J1548" s="19"/>
      <c r="K1548" s="38"/>
      <c r="L1548" s="39"/>
      <c r="M1548" s="40"/>
      <c r="N1548" s="160"/>
    </row>
    <row r="1549" spans="2:14" ht="15">
      <c r="B1549" s="30"/>
      <c r="C1549" s="30"/>
      <c r="D1549" s="30"/>
      <c r="E1549" s="30"/>
      <c r="F1549" s="14"/>
      <c r="G1549" s="15"/>
      <c r="H1549" s="15"/>
      <c r="I1549" s="15"/>
      <c r="J1549" s="19"/>
      <c r="K1549" s="38"/>
      <c r="L1549" s="39"/>
      <c r="M1549" s="40"/>
      <c r="N1549" s="160"/>
    </row>
    <row r="1550" spans="2:14" ht="15">
      <c r="B1550" s="30"/>
      <c r="C1550" s="30"/>
      <c r="D1550" s="30"/>
      <c r="E1550" s="30"/>
      <c r="F1550" s="14"/>
      <c r="G1550" s="15"/>
      <c r="H1550" s="15"/>
      <c r="I1550" s="15"/>
      <c r="J1550" s="19"/>
      <c r="K1550" s="38"/>
      <c r="L1550" s="39"/>
      <c r="M1550" s="40"/>
      <c r="N1550" s="160"/>
    </row>
    <row r="1551" spans="2:14" ht="15">
      <c r="B1551" s="30"/>
      <c r="C1551" s="30"/>
      <c r="D1551" s="30"/>
      <c r="E1551" s="30"/>
      <c r="F1551" s="14"/>
      <c r="G1551" s="15"/>
      <c r="H1551" s="15"/>
      <c r="I1551" s="15"/>
      <c r="J1551" s="19"/>
      <c r="K1551" s="38"/>
      <c r="L1551" s="39"/>
      <c r="M1551" s="40"/>
      <c r="N1551" s="160"/>
    </row>
    <row r="1552" spans="2:14" ht="15">
      <c r="B1552" s="30"/>
      <c r="C1552" s="30"/>
      <c r="D1552" s="30"/>
      <c r="E1552" s="30"/>
      <c r="F1552" s="14"/>
      <c r="G1552" s="15"/>
      <c r="H1552" s="15"/>
      <c r="I1552" s="15"/>
      <c r="J1552" s="19"/>
      <c r="K1552" s="38"/>
      <c r="L1552" s="39"/>
      <c r="M1552" s="40"/>
      <c r="N1552" s="160"/>
    </row>
    <row r="1553" spans="2:14" ht="15">
      <c r="B1553" s="30"/>
      <c r="C1553" s="30"/>
      <c r="D1553" s="30"/>
      <c r="E1553" s="30"/>
      <c r="F1553" s="14"/>
      <c r="G1553" s="15"/>
      <c r="H1553" s="15"/>
      <c r="I1553" s="15"/>
      <c r="J1553" s="19"/>
      <c r="K1553" s="38"/>
      <c r="L1553" s="39"/>
      <c r="M1553" s="40"/>
      <c r="N1553" s="160"/>
    </row>
    <row r="1554" spans="2:14" ht="15">
      <c r="B1554" s="30"/>
      <c r="C1554" s="30"/>
      <c r="D1554" s="30"/>
      <c r="E1554" s="30"/>
      <c r="F1554" s="14"/>
      <c r="G1554" s="15"/>
      <c r="H1554" s="15"/>
      <c r="I1554" s="15"/>
      <c r="J1554" s="19"/>
      <c r="K1554" s="38"/>
      <c r="L1554" s="39"/>
      <c r="M1554" s="40"/>
      <c r="N1554" s="160"/>
    </row>
    <row r="1555" spans="2:14" ht="15">
      <c r="B1555" s="30"/>
      <c r="C1555" s="30"/>
      <c r="D1555" s="30"/>
      <c r="E1555" s="30"/>
      <c r="F1555" s="14"/>
      <c r="G1555" s="15"/>
      <c r="H1555" s="15"/>
      <c r="I1555" s="15"/>
      <c r="J1555" s="19"/>
      <c r="K1555" s="38"/>
      <c r="L1555" s="39"/>
      <c r="M1555" s="40"/>
      <c r="N1555" s="160"/>
    </row>
    <row r="1556" spans="2:14" ht="15">
      <c r="B1556" s="30"/>
      <c r="C1556" s="30"/>
      <c r="D1556" s="30"/>
      <c r="E1556" s="30"/>
      <c r="F1556" s="14"/>
      <c r="G1556" s="15"/>
      <c r="H1556" s="15"/>
      <c r="I1556" s="15"/>
      <c r="J1556" s="19"/>
      <c r="K1556" s="38"/>
      <c r="L1556" s="39"/>
      <c r="M1556" s="40"/>
      <c r="N1556" s="160"/>
    </row>
    <row r="1557" spans="2:14" ht="15">
      <c r="B1557" s="30"/>
      <c r="C1557" s="30"/>
      <c r="D1557" s="30"/>
      <c r="E1557" s="30"/>
      <c r="F1557" s="14"/>
      <c r="G1557" s="15"/>
      <c r="H1557" s="15"/>
      <c r="I1557" s="15"/>
      <c r="J1557" s="19"/>
      <c r="K1557" s="38"/>
      <c r="L1557" s="39"/>
      <c r="M1557" s="40"/>
      <c r="N1557" s="160"/>
    </row>
    <row r="1558" spans="2:14" ht="15">
      <c r="B1558" s="30"/>
      <c r="C1558" s="30"/>
      <c r="D1558" s="30"/>
      <c r="E1558" s="30"/>
      <c r="F1558" s="14"/>
      <c r="G1558" s="15"/>
      <c r="H1558" s="15"/>
      <c r="I1558" s="15"/>
      <c r="J1558" s="19"/>
      <c r="K1558" s="38"/>
      <c r="L1558" s="39"/>
      <c r="M1558" s="40"/>
      <c r="N1558" s="160"/>
    </row>
    <row r="1559" spans="2:14" ht="15">
      <c r="B1559" s="30"/>
      <c r="C1559" s="30"/>
      <c r="D1559" s="30"/>
      <c r="E1559" s="30"/>
      <c r="F1559" s="14"/>
      <c r="G1559" s="15"/>
      <c r="H1559" s="15"/>
      <c r="I1559" s="15"/>
      <c r="J1559" s="19"/>
      <c r="K1559" s="38"/>
      <c r="L1559" s="39"/>
      <c r="M1559" s="40"/>
      <c r="N1559" s="160"/>
    </row>
    <row r="1560" spans="2:14" ht="15">
      <c r="B1560" s="30"/>
      <c r="C1560" s="30"/>
      <c r="D1560" s="30"/>
      <c r="E1560" s="30"/>
      <c r="F1560" s="14"/>
      <c r="G1560" s="15"/>
      <c r="H1560" s="15"/>
      <c r="I1560" s="15"/>
      <c r="J1560" s="19"/>
      <c r="K1560" s="38"/>
      <c r="L1560" s="39"/>
      <c r="M1560" s="40"/>
      <c r="N1560" s="160"/>
    </row>
    <row r="1561" spans="2:14" ht="15">
      <c r="B1561" s="30"/>
      <c r="C1561" s="30"/>
      <c r="D1561" s="30"/>
      <c r="E1561" s="30"/>
      <c r="F1561" s="14"/>
      <c r="G1561" s="15"/>
      <c r="H1561" s="15"/>
      <c r="I1561" s="15"/>
      <c r="J1561" s="19"/>
      <c r="K1561" s="38"/>
      <c r="L1561" s="39"/>
      <c r="M1561" s="40"/>
      <c r="N1561" s="160"/>
    </row>
    <row r="1562" spans="2:14" ht="15">
      <c r="B1562" s="30"/>
      <c r="C1562" s="30"/>
      <c r="D1562" s="30"/>
      <c r="E1562" s="30"/>
      <c r="F1562" s="14"/>
      <c r="G1562" s="15"/>
      <c r="H1562" s="15"/>
      <c r="I1562" s="15"/>
      <c r="J1562" s="19"/>
      <c r="K1562" s="38"/>
      <c r="L1562" s="39"/>
      <c r="M1562" s="40"/>
      <c r="N1562" s="160"/>
    </row>
    <row r="1563" spans="2:14" ht="15">
      <c r="B1563" s="30"/>
      <c r="C1563" s="30"/>
      <c r="D1563" s="30"/>
      <c r="E1563" s="30"/>
      <c r="F1563" s="14"/>
      <c r="G1563" s="15"/>
      <c r="H1563" s="15"/>
      <c r="I1563" s="15"/>
      <c r="J1563" s="19"/>
      <c r="K1563" s="38"/>
      <c r="L1563" s="39"/>
      <c r="M1563" s="40"/>
      <c r="N1563" s="160"/>
    </row>
    <row r="1564" spans="2:14" ht="15">
      <c r="B1564" s="30"/>
      <c r="C1564" s="30"/>
      <c r="D1564" s="30"/>
      <c r="E1564" s="30"/>
      <c r="F1564" s="14"/>
      <c r="G1564" s="15"/>
      <c r="H1564" s="15"/>
      <c r="I1564" s="15"/>
      <c r="J1564" s="19"/>
      <c r="K1564" s="38"/>
      <c r="L1564" s="39"/>
      <c r="M1564" s="40"/>
      <c r="N1564" s="160"/>
    </row>
    <row r="1565" spans="2:14" ht="15">
      <c r="B1565" s="30"/>
      <c r="C1565" s="30"/>
      <c r="D1565" s="30"/>
      <c r="E1565" s="30"/>
      <c r="F1565" s="14"/>
      <c r="G1565" s="15"/>
      <c r="H1565" s="15"/>
      <c r="I1565" s="15"/>
      <c r="J1565" s="19"/>
      <c r="K1565" s="38"/>
      <c r="L1565" s="39"/>
      <c r="M1565" s="40"/>
      <c r="N1565" s="160"/>
    </row>
    <row r="1566" spans="2:14" ht="15">
      <c r="B1566" s="30"/>
      <c r="C1566" s="30"/>
      <c r="D1566" s="30"/>
      <c r="E1566" s="30"/>
      <c r="F1566" s="14"/>
      <c r="G1566" s="15"/>
      <c r="H1566" s="15"/>
      <c r="I1566" s="15"/>
      <c r="J1566" s="19"/>
      <c r="K1566" s="38"/>
      <c r="L1566" s="39"/>
      <c r="M1566" s="40"/>
      <c r="N1566" s="160"/>
    </row>
    <row r="1567" spans="2:14" ht="15">
      <c r="B1567" s="30"/>
      <c r="C1567" s="30"/>
      <c r="D1567" s="30"/>
      <c r="E1567" s="30"/>
      <c r="F1567" s="14"/>
      <c r="G1567" s="15"/>
      <c r="H1567" s="15"/>
      <c r="I1567" s="15"/>
      <c r="J1567" s="19"/>
      <c r="K1567" s="38"/>
      <c r="L1567" s="39"/>
      <c r="M1567" s="40"/>
      <c r="N1567" s="160"/>
    </row>
    <row r="1568" spans="2:14" ht="15">
      <c r="B1568" s="30"/>
      <c r="C1568" s="30"/>
      <c r="D1568" s="30"/>
      <c r="E1568" s="30"/>
      <c r="F1568" s="14"/>
      <c r="G1568" s="15"/>
      <c r="H1568" s="15"/>
      <c r="I1568" s="15"/>
      <c r="J1568" s="19"/>
      <c r="K1568" s="38"/>
      <c r="L1568" s="39"/>
      <c r="M1568" s="40"/>
      <c r="N1568" s="160"/>
    </row>
    <row r="1569" spans="2:14" ht="15">
      <c r="B1569" s="30"/>
      <c r="C1569" s="30"/>
      <c r="D1569" s="30"/>
      <c r="E1569" s="30"/>
      <c r="F1569" s="14"/>
      <c r="G1569" s="15"/>
      <c r="H1569" s="15"/>
      <c r="I1569" s="15"/>
      <c r="J1569" s="19"/>
      <c r="K1569" s="38"/>
      <c r="L1569" s="39"/>
      <c r="M1569" s="40"/>
      <c r="N1569" s="160"/>
    </row>
    <row r="1570" spans="2:14" ht="15">
      <c r="B1570" s="30"/>
      <c r="C1570" s="30"/>
      <c r="D1570" s="30"/>
      <c r="E1570" s="30"/>
      <c r="F1570" s="14"/>
      <c r="G1570" s="15"/>
      <c r="H1570" s="15"/>
      <c r="I1570" s="15"/>
      <c r="J1570" s="19"/>
      <c r="K1570" s="38"/>
      <c r="L1570" s="39"/>
      <c r="M1570" s="40"/>
      <c r="N1570" s="160"/>
    </row>
    <row r="1571" spans="2:14" ht="15">
      <c r="B1571" s="30"/>
      <c r="C1571" s="30"/>
      <c r="D1571" s="30"/>
      <c r="E1571" s="30"/>
      <c r="F1571" s="14"/>
      <c r="G1571" s="15"/>
      <c r="H1571" s="15"/>
      <c r="I1571" s="15"/>
      <c r="J1571" s="19"/>
      <c r="K1571" s="38"/>
      <c r="L1571" s="39"/>
      <c r="M1571" s="40"/>
      <c r="N1571" s="160"/>
    </row>
    <row r="1572" spans="2:14" ht="15">
      <c r="B1572" s="30"/>
      <c r="C1572" s="30"/>
      <c r="D1572" s="30"/>
      <c r="E1572" s="30"/>
      <c r="F1572" s="14"/>
      <c r="G1572" s="15"/>
      <c r="H1572" s="15"/>
      <c r="I1572" s="15"/>
      <c r="J1572" s="19"/>
      <c r="K1572" s="38"/>
      <c r="L1572" s="39"/>
      <c r="M1572" s="40"/>
      <c r="N1572" s="160"/>
    </row>
    <row r="1573" spans="2:14" ht="15">
      <c r="B1573" s="30"/>
      <c r="C1573" s="30"/>
      <c r="D1573" s="30"/>
      <c r="E1573" s="30"/>
      <c r="F1573" s="14"/>
      <c r="G1573" s="15"/>
      <c r="H1573" s="15"/>
      <c r="I1573" s="15"/>
      <c r="J1573" s="19"/>
      <c r="K1573" s="38"/>
      <c r="L1573" s="39"/>
      <c r="M1573" s="40"/>
      <c r="N1573" s="160"/>
    </row>
    <row r="1574" spans="2:14" ht="15">
      <c r="B1574" s="30"/>
      <c r="C1574" s="30"/>
      <c r="D1574" s="30"/>
      <c r="E1574" s="30"/>
      <c r="F1574" s="14"/>
      <c r="G1574" s="15"/>
      <c r="H1574" s="15"/>
      <c r="I1574" s="15"/>
      <c r="J1574" s="19"/>
      <c r="K1574" s="38"/>
      <c r="L1574" s="39"/>
      <c r="M1574" s="40"/>
      <c r="N1574" s="160"/>
    </row>
    <row r="1575" spans="2:14" ht="15">
      <c r="B1575" s="30"/>
      <c r="C1575" s="30"/>
      <c r="D1575" s="30"/>
      <c r="E1575" s="30"/>
      <c r="F1575" s="14"/>
      <c r="G1575" s="15"/>
      <c r="H1575" s="15"/>
      <c r="I1575" s="15"/>
      <c r="J1575" s="19"/>
      <c r="K1575" s="38"/>
      <c r="L1575" s="39"/>
      <c r="M1575" s="40"/>
      <c r="N1575" s="160"/>
    </row>
    <row r="1576" spans="2:14" ht="15">
      <c r="B1576" s="30"/>
      <c r="C1576" s="30"/>
      <c r="D1576" s="30"/>
      <c r="E1576" s="30"/>
      <c r="F1576" s="14"/>
      <c r="G1576" s="15"/>
      <c r="H1576" s="15"/>
      <c r="I1576" s="15"/>
      <c r="J1576" s="19"/>
      <c r="K1576" s="38"/>
      <c r="L1576" s="39"/>
      <c r="M1576" s="40"/>
      <c r="N1576" s="160"/>
    </row>
    <row r="1577" spans="2:14" ht="15">
      <c r="B1577" s="30"/>
      <c r="C1577" s="30"/>
      <c r="D1577" s="30"/>
      <c r="E1577" s="30"/>
      <c r="F1577" s="14"/>
      <c r="G1577" s="15"/>
      <c r="H1577" s="15"/>
      <c r="I1577" s="15"/>
      <c r="J1577" s="19"/>
      <c r="K1577" s="38"/>
      <c r="L1577" s="39"/>
      <c r="M1577" s="40"/>
      <c r="N1577" s="160"/>
    </row>
    <row r="1578" spans="2:14" ht="15">
      <c r="B1578" s="30"/>
      <c r="C1578" s="30"/>
      <c r="D1578" s="30"/>
      <c r="E1578" s="30"/>
      <c r="F1578" s="14"/>
      <c r="G1578" s="15"/>
      <c r="H1578" s="15"/>
      <c r="I1578" s="15"/>
      <c r="J1578" s="19"/>
      <c r="K1578" s="38"/>
      <c r="L1578" s="39"/>
      <c r="M1578" s="40"/>
      <c r="N1578" s="160"/>
    </row>
    <row r="1579" spans="2:14" ht="15">
      <c r="B1579" s="30"/>
      <c r="C1579" s="30"/>
      <c r="D1579" s="30"/>
      <c r="E1579" s="30"/>
      <c r="F1579" s="14"/>
      <c r="G1579" s="15"/>
      <c r="H1579" s="15"/>
      <c r="I1579" s="15"/>
      <c r="J1579" s="19"/>
      <c r="K1579" s="38"/>
      <c r="L1579" s="39"/>
      <c r="M1579" s="40"/>
      <c r="N1579" s="160"/>
    </row>
    <row r="1580" spans="2:14" ht="15">
      <c r="B1580" s="30"/>
      <c r="C1580" s="30"/>
      <c r="D1580" s="30"/>
      <c r="E1580" s="30"/>
      <c r="F1580" s="14"/>
      <c r="G1580" s="15"/>
      <c r="H1580" s="15"/>
      <c r="I1580" s="15"/>
      <c r="J1580" s="19"/>
      <c r="K1580" s="38"/>
      <c r="L1580" s="39"/>
      <c r="M1580" s="40"/>
      <c r="N1580" s="160"/>
    </row>
    <row r="1581" spans="2:14" ht="15">
      <c r="B1581" s="30"/>
      <c r="C1581" s="30"/>
      <c r="D1581" s="30"/>
      <c r="E1581" s="30"/>
      <c r="F1581" s="14"/>
      <c r="G1581" s="15"/>
      <c r="H1581" s="15"/>
      <c r="I1581" s="15"/>
      <c r="J1581" s="19"/>
      <c r="K1581" s="38"/>
      <c r="L1581" s="39"/>
      <c r="M1581" s="40"/>
      <c r="N1581" s="160"/>
    </row>
    <row r="1582" spans="2:14" ht="15">
      <c r="B1582" s="30"/>
      <c r="C1582" s="30"/>
      <c r="D1582" s="30"/>
      <c r="E1582" s="30"/>
      <c r="F1582" s="14"/>
      <c r="G1582" s="15"/>
      <c r="H1582" s="15"/>
      <c r="I1582" s="15"/>
      <c r="J1582" s="19"/>
      <c r="K1582" s="38"/>
      <c r="L1582" s="39"/>
      <c r="M1582" s="40"/>
      <c r="N1582" s="160"/>
    </row>
    <row r="1583" spans="2:14" ht="15">
      <c r="B1583" s="30"/>
      <c r="C1583" s="30"/>
      <c r="D1583" s="30"/>
      <c r="E1583" s="30"/>
      <c r="F1583" s="14"/>
      <c r="G1583" s="15"/>
      <c r="H1583" s="15"/>
      <c r="I1583" s="15"/>
      <c r="J1583" s="19"/>
      <c r="K1583" s="38"/>
      <c r="L1583" s="39"/>
      <c r="M1583" s="40"/>
      <c r="N1583" s="160"/>
    </row>
    <row r="1584" spans="2:14" ht="15">
      <c r="B1584" s="30"/>
      <c r="C1584" s="30"/>
      <c r="D1584" s="30"/>
      <c r="E1584" s="30"/>
      <c r="F1584" s="14"/>
      <c r="G1584" s="15"/>
      <c r="H1584" s="15"/>
      <c r="I1584" s="15"/>
      <c r="J1584" s="19"/>
      <c r="K1584" s="38"/>
      <c r="L1584" s="39"/>
      <c r="M1584" s="40"/>
      <c r="N1584" s="160"/>
    </row>
    <row r="1585" spans="2:14" ht="15">
      <c r="B1585" s="30"/>
      <c r="C1585" s="30"/>
      <c r="D1585" s="30"/>
      <c r="E1585" s="30"/>
      <c r="F1585" s="14"/>
      <c r="G1585" s="15"/>
      <c r="H1585" s="15"/>
      <c r="I1585" s="15"/>
      <c r="J1585" s="19"/>
      <c r="K1585" s="38"/>
      <c r="L1585" s="39"/>
      <c r="M1585" s="40"/>
      <c r="N1585" s="160"/>
    </row>
    <row r="1586" spans="2:14" ht="15">
      <c r="B1586" s="30"/>
      <c r="C1586" s="30"/>
      <c r="D1586" s="30"/>
      <c r="E1586" s="30"/>
      <c r="F1586" s="14"/>
      <c r="G1586" s="15"/>
      <c r="H1586" s="15"/>
      <c r="I1586" s="15"/>
      <c r="J1586" s="19"/>
      <c r="K1586" s="38"/>
      <c r="L1586" s="39"/>
      <c r="M1586" s="40"/>
      <c r="N1586" s="160"/>
    </row>
    <row r="1587" spans="2:14" ht="15">
      <c r="B1587" s="30"/>
      <c r="C1587" s="30"/>
      <c r="D1587" s="30"/>
      <c r="E1587" s="30"/>
      <c r="F1587" s="14"/>
      <c r="G1587" s="15"/>
      <c r="H1587" s="15"/>
      <c r="I1587" s="15"/>
      <c r="J1587" s="19"/>
      <c r="K1587" s="38"/>
      <c r="L1587" s="39"/>
      <c r="M1587" s="40"/>
      <c r="N1587" s="160"/>
    </row>
    <row r="1588" spans="2:14" ht="15">
      <c r="B1588" s="30"/>
      <c r="C1588" s="30"/>
      <c r="D1588" s="30"/>
      <c r="E1588" s="30"/>
      <c r="F1588" s="14"/>
      <c r="G1588" s="15"/>
      <c r="H1588" s="15"/>
      <c r="I1588" s="15"/>
      <c r="J1588" s="19"/>
      <c r="K1588" s="38"/>
      <c r="L1588" s="39"/>
      <c r="M1588" s="40"/>
      <c r="N1588" s="160"/>
    </row>
    <row r="1589" spans="2:14" ht="15">
      <c r="B1589" s="30"/>
      <c r="C1589" s="30"/>
      <c r="D1589" s="30"/>
      <c r="E1589" s="30"/>
      <c r="F1589" s="14"/>
      <c r="G1589" s="15"/>
      <c r="H1589" s="15"/>
      <c r="I1589" s="15"/>
      <c r="J1589" s="19"/>
      <c r="K1589" s="38"/>
      <c r="L1589" s="39"/>
      <c r="M1589" s="40"/>
      <c r="N1589" s="160"/>
    </row>
    <row r="1590" spans="2:14" ht="15">
      <c r="B1590" s="30"/>
      <c r="C1590" s="30"/>
      <c r="D1590" s="30"/>
      <c r="E1590" s="30"/>
      <c r="F1590" s="14"/>
      <c r="G1590" s="15"/>
      <c r="H1590" s="15"/>
      <c r="I1590" s="15"/>
      <c r="J1590" s="19"/>
      <c r="K1590" s="38"/>
      <c r="L1590" s="39"/>
      <c r="M1590" s="40"/>
      <c r="N1590" s="160"/>
    </row>
    <row r="1591" spans="2:14" ht="15">
      <c r="B1591" s="30"/>
      <c r="C1591" s="30"/>
      <c r="D1591" s="30"/>
      <c r="E1591" s="30"/>
      <c r="F1591" s="14"/>
      <c r="G1591" s="15"/>
      <c r="H1591" s="15"/>
      <c r="I1591" s="15"/>
      <c r="J1591" s="19"/>
      <c r="K1591" s="38"/>
      <c r="L1591" s="39"/>
      <c r="M1591" s="40"/>
      <c r="N1591" s="160"/>
    </row>
    <row r="1592" spans="2:14" ht="15">
      <c r="B1592" s="30"/>
      <c r="C1592" s="30"/>
      <c r="D1592" s="30"/>
      <c r="E1592" s="30"/>
      <c r="F1592" s="14"/>
      <c r="G1592" s="15"/>
      <c r="H1592" s="15"/>
      <c r="I1592" s="15"/>
      <c r="J1592" s="19"/>
      <c r="K1592" s="38"/>
      <c r="L1592" s="39"/>
      <c r="M1592" s="40"/>
      <c r="N1592" s="160"/>
    </row>
    <row r="1593" spans="2:14" ht="15">
      <c r="B1593" s="30"/>
      <c r="C1593" s="30"/>
      <c r="D1593" s="30"/>
      <c r="E1593" s="30"/>
      <c r="F1593" s="14"/>
      <c r="G1593" s="15"/>
      <c r="H1593" s="15"/>
      <c r="I1593" s="15"/>
      <c r="J1593" s="19"/>
      <c r="K1593" s="38"/>
      <c r="L1593" s="39"/>
      <c r="M1593" s="40"/>
      <c r="N1593" s="160"/>
    </row>
    <row r="1594" spans="2:14" ht="15">
      <c r="B1594" s="30"/>
      <c r="C1594" s="30"/>
      <c r="D1594" s="30"/>
      <c r="E1594" s="30"/>
      <c r="F1594" s="14"/>
      <c r="G1594" s="15"/>
      <c r="H1594" s="15"/>
      <c r="I1594" s="15"/>
      <c r="J1594" s="19"/>
      <c r="K1594" s="38"/>
      <c r="L1594" s="39"/>
      <c r="M1594" s="40"/>
      <c r="N1594" s="160"/>
    </row>
    <row r="1595" spans="2:14" ht="15">
      <c r="B1595" s="30"/>
      <c r="C1595" s="30"/>
      <c r="D1595" s="30"/>
      <c r="E1595" s="30"/>
      <c r="F1595" s="14"/>
      <c r="G1595" s="15"/>
      <c r="H1595" s="15"/>
      <c r="I1595" s="15"/>
      <c r="J1595" s="19"/>
      <c r="K1595" s="38"/>
      <c r="L1595" s="39"/>
      <c r="M1595" s="40"/>
      <c r="N1595" s="160"/>
    </row>
    <row r="1596" spans="2:14" ht="15">
      <c r="B1596" s="30"/>
      <c r="C1596" s="30"/>
      <c r="D1596" s="30"/>
      <c r="E1596" s="30"/>
      <c r="F1596" s="14"/>
      <c r="G1596" s="15"/>
      <c r="H1596" s="15"/>
      <c r="I1596" s="15"/>
      <c r="J1596" s="19"/>
      <c r="K1596" s="38"/>
      <c r="L1596" s="39"/>
      <c r="M1596" s="40"/>
      <c r="N1596" s="160"/>
    </row>
    <row r="1597" spans="2:14" ht="15">
      <c r="B1597" s="30"/>
      <c r="C1597" s="30"/>
      <c r="D1597" s="30"/>
      <c r="E1597" s="30"/>
      <c r="F1597" s="14"/>
      <c r="G1597" s="15"/>
      <c r="H1597" s="15"/>
      <c r="I1597" s="15"/>
      <c r="J1597" s="19"/>
      <c r="K1597" s="38"/>
      <c r="L1597" s="39"/>
      <c r="M1597" s="40"/>
      <c r="N1597" s="160"/>
    </row>
    <row r="1598" spans="2:14" ht="15">
      <c r="B1598" s="30"/>
      <c r="C1598" s="30"/>
      <c r="D1598" s="30"/>
      <c r="E1598" s="30"/>
      <c r="F1598" s="14"/>
      <c r="G1598" s="15"/>
      <c r="H1598" s="15"/>
      <c r="I1598" s="15"/>
      <c r="J1598" s="19"/>
      <c r="K1598" s="38"/>
      <c r="L1598" s="39"/>
      <c r="M1598" s="40"/>
      <c r="N1598" s="160"/>
    </row>
    <row r="1599" spans="2:14" ht="15">
      <c r="B1599" s="30"/>
      <c r="C1599" s="30"/>
      <c r="D1599" s="30"/>
      <c r="E1599" s="30"/>
      <c r="F1599" s="14"/>
      <c r="G1599" s="15"/>
      <c r="H1599" s="15"/>
      <c r="I1599" s="15"/>
      <c r="J1599" s="19"/>
      <c r="K1599" s="38"/>
      <c r="L1599" s="39"/>
      <c r="M1599" s="40"/>
      <c r="N1599" s="160"/>
    </row>
    <row r="1600" spans="2:14" ht="15">
      <c r="B1600" s="30"/>
      <c r="C1600" s="30"/>
      <c r="D1600" s="30"/>
      <c r="E1600" s="30"/>
      <c r="F1600" s="14"/>
      <c r="G1600" s="15"/>
      <c r="H1600" s="15"/>
      <c r="I1600" s="15"/>
      <c r="J1600" s="19"/>
      <c r="K1600" s="38"/>
      <c r="L1600" s="39"/>
      <c r="M1600" s="40"/>
      <c r="N1600" s="160"/>
    </row>
    <row r="1601" spans="2:14" ht="15">
      <c r="B1601" s="30"/>
      <c r="C1601" s="30"/>
      <c r="D1601" s="30"/>
      <c r="E1601" s="30"/>
      <c r="F1601" s="14"/>
      <c r="G1601" s="15"/>
      <c r="H1601" s="15"/>
      <c r="I1601" s="15"/>
      <c r="J1601" s="19"/>
      <c r="K1601" s="38"/>
      <c r="L1601" s="39"/>
      <c r="M1601" s="40"/>
      <c r="N1601" s="160"/>
    </row>
    <row r="1602" spans="2:14" ht="15">
      <c r="B1602" s="30"/>
      <c r="C1602" s="30"/>
      <c r="D1602" s="30"/>
      <c r="E1602" s="30"/>
      <c r="F1602" s="14"/>
      <c r="G1602" s="15"/>
      <c r="H1602" s="15"/>
      <c r="I1602" s="15"/>
      <c r="J1602" s="19"/>
      <c r="K1602" s="38"/>
      <c r="L1602" s="39"/>
      <c r="M1602" s="40"/>
      <c r="N1602" s="160"/>
    </row>
    <row r="1603" spans="2:14" ht="15">
      <c r="B1603" s="30"/>
      <c r="C1603" s="30"/>
      <c r="D1603" s="30"/>
      <c r="E1603" s="30"/>
      <c r="F1603" s="14"/>
      <c r="G1603" s="15"/>
      <c r="H1603" s="15"/>
      <c r="I1603" s="15"/>
      <c r="J1603" s="19"/>
      <c r="K1603" s="38"/>
      <c r="L1603" s="39"/>
      <c r="M1603" s="40"/>
      <c r="N1603" s="160"/>
    </row>
    <row r="1604" spans="2:14" ht="15">
      <c r="B1604" s="30"/>
      <c r="C1604" s="30"/>
      <c r="D1604" s="30"/>
      <c r="E1604" s="30"/>
      <c r="F1604" s="14"/>
      <c r="G1604" s="15"/>
      <c r="H1604" s="15"/>
      <c r="I1604" s="15"/>
      <c r="J1604" s="19"/>
      <c r="K1604" s="38"/>
      <c r="L1604" s="39"/>
      <c r="M1604" s="40"/>
      <c r="N1604" s="160"/>
    </row>
    <row r="1605" spans="2:14" ht="15">
      <c r="B1605" s="30"/>
      <c r="C1605" s="30"/>
      <c r="D1605" s="30"/>
      <c r="E1605" s="30"/>
      <c r="F1605" s="14"/>
      <c r="G1605" s="15"/>
      <c r="H1605" s="15"/>
      <c r="I1605" s="15"/>
      <c r="J1605" s="19"/>
      <c r="K1605" s="38"/>
      <c r="L1605" s="39"/>
      <c r="M1605" s="40"/>
      <c r="N1605" s="160"/>
    </row>
    <row r="1606" spans="2:14" ht="15">
      <c r="B1606" s="30"/>
      <c r="C1606" s="30"/>
      <c r="D1606" s="30"/>
      <c r="E1606" s="30"/>
      <c r="F1606" s="14"/>
      <c r="G1606" s="15"/>
      <c r="H1606" s="15"/>
      <c r="I1606" s="15"/>
      <c r="J1606" s="19"/>
      <c r="K1606" s="38"/>
      <c r="L1606" s="39"/>
      <c r="M1606" s="40"/>
      <c r="N1606" s="160"/>
    </row>
    <row r="1607" spans="2:14" ht="15">
      <c r="B1607" s="30"/>
      <c r="C1607" s="30"/>
      <c r="D1607" s="30"/>
      <c r="E1607" s="30"/>
      <c r="F1607" s="14"/>
      <c r="G1607" s="15"/>
      <c r="H1607" s="15"/>
      <c r="I1607" s="15"/>
      <c r="J1607" s="19"/>
      <c r="K1607" s="38"/>
      <c r="L1607" s="39"/>
      <c r="M1607" s="40"/>
      <c r="N1607" s="160"/>
    </row>
    <row r="1608" spans="2:14" ht="15">
      <c r="B1608" s="30"/>
      <c r="C1608" s="30"/>
      <c r="D1608" s="30"/>
      <c r="E1608" s="30"/>
      <c r="F1608" s="14"/>
      <c r="G1608" s="15"/>
      <c r="H1608" s="15"/>
      <c r="I1608" s="15"/>
      <c r="J1608" s="19"/>
      <c r="K1608" s="38"/>
      <c r="L1608" s="39"/>
      <c r="M1608" s="40"/>
      <c r="N1608" s="160"/>
    </row>
    <row r="1609" spans="2:14" ht="15">
      <c r="B1609" s="30"/>
      <c r="C1609" s="30"/>
      <c r="D1609" s="30"/>
      <c r="E1609" s="30"/>
      <c r="F1609" s="14"/>
      <c r="G1609" s="15"/>
      <c r="H1609" s="15"/>
      <c r="I1609" s="15"/>
      <c r="J1609" s="19"/>
      <c r="K1609" s="38"/>
      <c r="L1609" s="39"/>
      <c r="M1609" s="40"/>
      <c r="N1609" s="160"/>
    </row>
    <row r="1610" spans="2:14" ht="15">
      <c r="B1610" s="30"/>
      <c r="C1610" s="30"/>
      <c r="D1610" s="30"/>
      <c r="E1610" s="30"/>
      <c r="F1610" s="14"/>
      <c r="G1610" s="15"/>
      <c r="H1610" s="15"/>
      <c r="I1610" s="15"/>
      <c r="J1610" s="19"/>
      <c r="K1610" s="38"/>
      <c r="L1610" s="39"/>
      <c r="M1610" s="40"/>
      <c r="N1610" s="160"/>
    </row>
    <row r="1611" spans="2:14" ht="15">
      <c r="B1611" s="30"/>
      <c r="C1611" s="30"/>
      <c r="D1611" s="30"/>
      <c r="E1611" s="30"/>
      <c r="F1611" s="14"/>
      <c r="G1611" s="15"/>
      <c r="H1611" s="15"/>
      <c r="I1611" s="15"/>
      <c r="J1611" s="19"/>
      <c r="K1611" s="38"/>
      <c r="L1611" s="39"/>
      <c r="M1611" s="40"/>
      <c r="N1611" s="160"/>
    </row>
    <row r="1612" spans="2:14" ht="15">
      <c r="B1612" s="30"/>
      <c r="C1612" s="30"/>
      <c r="D1612" s="30"/>
      <c r="E1612" s="30"/>
      <c r="F1612" s="14"/>
      <c r="G1612" s="15"/>
      <c r="H1612" s="15"/>
      <c r="I1612" s="15"/>
      <c r="J1612" s="19"/>
      <c r="K1612" s="38"/>
      <c r="L1612" s="39"/>
      <c r="M1612" s="40"/>
      <c r="N1612" s="160"/>
    </row>
    <row r="1613" spans="2:14" ht="15">
      <c r="B1613" s="30"/>
      <c r="C1613" s="30"/>
      <c r="D1613" s="30"/>
      <c r="E1613" s="30"/>
      <c r="F1613" s="14"/>
      <c r="G1613" s="15"/>
      <c r="H1613" s="15"/>
      <c r="I1613" s="15"/>
      <c r="J1613" s="19"/>
      <c r="K1613" s="38"/>
      <c r="L1613" s="39"/>
      <c r="M1613" s="40"/>
      <c r="N1613" s="160"/>
    </row>
    <row r="1614" spans="2:14" ht="15">
      <c r="B1614" s="30"/>
      <c r="C1614" s="30"/>
      <c r="D1614" s="30"/>
      <c r="E1614" s="30"/>
      <c r="F1614" s="14"/>
      <c r="G1614" s="15"/>
      <c r="H1614" s="15"/>
      <c r="I1614" s="15"/>
      <c r="J1614" s="19"/>
      <c r="K1614" s="38"/>
      <c r="L1614" s="39"/>
      <c r="M1614" s="40"/>
      <c r="N1614" s="160"/>
    </row>
    <row r="1615" spans="2:14" ht="15">
      <c r="B1615" s="30"/>
      <c r="C1615" s="30"/>
      <c r="D1615" s="30"/>
      <c r="E1615" s="30"/>
      <c r="F1615" s="14"/>
      <c r="G1615" s="15"/>
      <c r="H1615" s="15"/>
      <c r="I1615" s="15"/>
      <c r="J1615" s="19"/>
      <c r="K1615" s="38"/>
      <c r="L1615" s="39"/>
      <c r="M1615" s="40"/>
      <c r="N1615" s="160"/>
    </row>
    <row r="1616" spans="2:14" ht="15">
      <c r="B1616" s="30"/>
      <c r="C1616" s="30"/>
      <c r="D1616" s="30"/>
      <c r="E1616" s="30"/>
      <c r="F1616" s="14"/>
      <c r="G1616" s="15"/>
      <c r="H1616" s="15"/>
      <c r="I1616" s="15"/>
      <c r="J1616" s="19"/>
      <c r="K1616" s="38"/>
      <c r="L1616" s="39"/>
      <c r="M1616" s="40"/>
      <c r="N1616" s="160"/>
    </row>
    <row r="1617" spans="2:14" ht="15">
      <c r="B1617" s="30"/>
      <c r="C1617" s="30"/>
      <c r="D1617" s="30"/>
      <c r="E1617" s="30"/>
      <c r="F1617" s="14"/>
      <c r="G1617" s="15"/>
      <c r="H1617" s="15"/>
      <c r="I1617" s="15"/>
      <c r="J1617" s="19"/>
      <c r="K1617" s="38"/>
      <c r="L1617" s="39"/>
      <c r="M1617" s="40"/>
      <c r="N1617" s="160"/>
    </row>
    <row r="1618" spans="2:14" ht="15">
      <c r="B1618" s="30"/>
      <c r="C1618" s="30"/>
      <c r="D1618" s="30"/>
      <c r="E1618" s="30"/>
      <c r="F1618" s="14"/>
      <c r="G1618" s="15"/>
      <c r="H1618" s="15"/>
      <c r="I1618" s="15"/>
      <c r="J1618" s="19"/>
      <c r="K1618" s="38"/>
      <c r="L1618" s="39"/>
      <c r="M1618" s="40"/>
      <c r="N1618" s="160"/>
    </row>
    <row r="1619" spans="2:14" ht="15">
      <c r="B1619" s="30"/>
      <c r="C1619" s="30"/>
      <c r="D1619" s="30"/>
      <c r="E1619" s="30"/>
      <c r="F1619" s="14"/>
      <c r="G1619" s="15"/>
      <c r="H1619" s="15"/>
      <c r="I1619" s="15"/>
      <c r="J1619" s="19"/>
      <c r="K1619" s="38"/>
      <c r="L1619" s="39"/>
      <c r="M1619" s="40"/>
      <c r="N1619" s="160"/>
    </row>
    <row r="1620" spans="2:14" ht="15">
      <c r="B1620" s="30"/>
      <c r="C1620" s="30"/>
      <c r="D1620" s="30"/>
      <c r="E1620" s="30"/>
      <c r="F1620" s="14"/>
      <c r="G1620" s="15"/>
      <c r="H1620" s="15"/>
      <c r="I1620" s="15"/>
      <c r="J1620" s="19"/>
      <c r="K1620" s="38"/>
      <c r="L1620" s="39"/>
      <c r="M1620" s="40"/>
      <c r="N1620" s="160"/>
    </row>
    <row r="1621" spans="2:14" ht="15">
      <c r="B1621" s="30"/>
      <c r="C1621" s="30"/>
      <c r="D1621" s="30"/>
      <c r="E1621" s="30"/>
      <c r="F1621" s="14"/>
      <c r="G1621" s="15"/>
      <c r="H1621" s="15"/>
      <c r="I1621" s="15"/>
      <c r="J1621" s="19"/>
      <c r="K1621" s="38"/>
      <c r="L1621" s="39"/>
      <c r="M1621" s="40"/>
      <c r="N1621" s="160"/>
    </row>
    <row r="1622" spans="2:14" ht="15">
      <c r="B1622" s="30"/>
      <c r="C1622" s="30"/>
      <c r="D1622" s="30"/>
      <c r="E1622" s="30"/>
      <c r="F1622" s="14"/>
      <c r="G1622" s="15"/>
      <c r="H1622" s="15"/>
      <c r="I1622" s="15"/>
      <c r="J1622" s="19"/>
      <c r="K1622" s="38"/>
      <c r="L1622" s="39"/>
      <c r="M1622" s="40"/>
      <c r="N1622" s="160"/>
    </row>
    <row r="1623" spans="2:14" ht="15">
      <c r="B1623" s="30"/>
      <c r="C1623" s="30"/>
      <c r="D1623" s="30"/>
      <c r="E1623" s="30"/>
      <c r="F1623" s="14"/>
      <c r="G1623" s="15"/>
      <c r="H1623" s="15"/>
      <c r="I1623" s="15"/>
      <c r="J1623" s="19"/>
      <c r="K1623" s="38"/>
      <c r="L1623" s="39"/>
      <c r="M1623" s="40"/>
      <c r="N1623" s="160"/>
    </row>
    <row r="1624" spans="2:14" ht="15">
      <c r="B1624" s="30"/>
      <c r="C1624" s="30"/>
      <c r="D1624" s="30"/>
      <c r="E1624" s="30"/>
      <c r="F1624" s="14"/>
      <c r="G1624" s="15"/>
      <c r="H1624" s="15"/>
      <c r="I1624" s="15"/>
      <c r="J1624" s="19"/>
      <c r="K1624" s="38"/>
      <c r="L1624" s="39"/>
      <c r="M1624" s="40"/>
      <c r="N1624" s="160"/>
    </row>
    <row r="1625" spans="2:14" ht="15">
      <c r="B1625" s="30"/>
      <c r="C1625" s="30"/>
      <c r="D1625" s="30"/>
      <c r="E1625" s="30"/>
      <c r="F1625" s="14"/>
      <c r="G1625" s="15"/>
      <c r="H1625" s="15"/>
      <c r="I1625" s="15"/>
      <c r="J1625" s="19"/>
      <c r="K1625" s="38"/>
      <c r="L1625" s="39"/>
      <c r="M1625" s="40"/>
      <c r="N1625" s="160"/>
    </row>
    <row r="1626" spans="2:14" ht="15">
      <c r="B1626" s="30"/>
      <c r="C1626" s="30"/>
      <c r="D1626" s="30"/>
      <c r="E1626" s="30"/>
      <c r="F1626" s="14"/>
      <c r="G1626" s="15"/>
      <c r="H1626" s="15"/>
      <c r="I1626" s="15"/>
      <c r="J1626" s="19"/>
      <c r="K1626" s="38"/>
      <c r="L1626" s="39"/>
      <c r="M1626" s="40"/>
      <c r="N1626" s="160"/>
    </row>
    <row r="1627" spans="2:14" ht="15">
      <c r="B1627" s="30"/>
      <c r="C1627" s="30"/>
      <c r="D1627" s="30"/>
      <c r="E1627" s="30"/>
      <c r="F1627" s="14"/>
      <c r="G1627" s="15"/>
      <c r="H1627" s="15"/>
      <c r="I1627" s="15"/>
      <c r="J1627" s="19"/>
      <c r="K1627" s="38"/>
      <c r="L1627" s="39"/>
      <c r="M1627" s="40"/>
      <c r="N1627" s="160"/>
    </row>
    <row r="1628" spans="2:14" ht="15">
      <c r="B1628" s="30"/>
      <c r="C1628" s="30"/>
      <c r="D1628" s="30"/>
      <c r="E1628" s="30"/>
      <c r="F1628" s="14"/>
      <c r="G1628" s="15"/>
      <c r="H1628" s="15"/>
      <c r="I1628" s="15"/>
      <c r="J1628" s="19"/>
      <c r="K1628" s="38"/>
      <c r="L1628" s="39"/>
      <c r="M1628" s="40"/>
      <c r="N1628" s="160"/>
    </row>
    <row r="1629" spans="2:14" ht="15">
      <c r="B1629" s="30"/>
      <c r="C1629" s="30"/>
      <c r="D1629" s="30"/>
      <c r="E1629" s="30"/>
      <c r="F1629" s="14"/>
      <c r="G1629" s="15"/>
      <c r="H1629" s="15"/>
      <c r="I1629" s="15"/>
      <c r="J1629" s="19"/>
      <c r="K1629" s="38"/>
      <c r="L1629" s="39"/>
      <c r="M1629" s="40"/>
      <c r="N1629" s="160"/>
    </row>
    <row r="1630" spans="2:14" ht="15">
      <c r="B1630" s="30"/>
      <c r="C1630" s="30"/>
      <c r="D1630" s="30"/>
      <c r="E1630" s="30"/>
      <c r="F1630" s="14"/>
      <c r="G1630" s="15"/>
      <c r="H1630" s="15"/>
      <c r="I1630" s="15"/>
      <c r="J1630" s="19"/>
      <c r="K1630" s="38"/>
      <c r="L1630" s="39"/>
      <c r="M1630" s="40"/>
      <c r="N1630" s="160"/>
    </row>
    <row r="1631" spans="2:14" ht="15">
      <c r="B1631" s="30"/>
      <c r="C1631" s="30"/>
      <c r="D1631" s="30"/>
      <c r="E1631" s="30"/>
      <c r="F1631" s="14"/>
      <c r="G1631" s="15"/>
      <c r="H1631" s="15"/>
      <c r="I1631" s="15"/>
      <c r="J1631" s="19"/>
      <c r="K1631" s="38"/>
      <c r="L1631" s="39"/>
      <c r="M1631" s="40"/>
      <c r="N1631" s="160"/>
    </row>
    <row r="1632" spans="2:14" ht="15">
      <c r="B1632" s="30"/>
      <c r="C1632" s="30"/>
      <c r="D1632" s="30"/>
      <c r="E1632" s="30"/>
      <c r="F1632" s="14"/>
      <c r="G1632" s="15"/>
      <c r="H1632" s="15"/>
      <c r="I1632" s="15"/>
      <c r="J1632" s="19"/>
      <c r="K1632" s="38"/>
      <c r="L1632" s="39"/>
      <c r="M1632" s="40"/>
      <c r="N1632" s="160"/>
    </row>
    <row r="1633" spans="2:14" ht="15">
      <c r="B1633" s="30"/>
      <c r="C1633" s="30"/>
      <c r="D1633" s="30"/>
      <c r="E1633" s="30"/>
      <c r="F1633" s="14"/>
      <c r="G1633" s="15"/>
      <c r="H1633" s="15"/>
      <c r="I1633" s="15"/>
      <c r="J1633" s="19"/>
      <c r="K1633" s="38"/>
      <c r="L1633" s="39"/>
      <c r="M1633" s="40"/>
      <c r="N1633" s="160"/>
    </row>
    <row r="1634" spans="2:14" ht="15">
      <c r="B1634" s="30"/>
      <c r="C1634" s="30"/>
      <c r="D1634" s="30"/>
      <c r="E1634" s="30"/>
      <c r="F1634" s="14"/>
      <c r="G1634" s="15"/>
      <c r="H1634" s="15"/>
      <c r="I1634" s="15"/>
      <c r="J1634" s="19"/>
      <c r="K1634" s="38"/>
      <c r="L1634" s="39"/>
      <c r="M1634" s="40"/>
      <c r="N1634" s="160"/>
    </row>
    <row r="1635" spans="2:14" ht="15">
      <c r="B1635" s="30"/>
      <c r="C1635" s="30"/>
      <c r="D1635" s="30"/>
      <c r="E1635" s="30"/>
      <c r="F1635" s="14"/>
      <c r="G1635" s="15"/>
      <c r="H1635" s="15"/>
      <c r="I1635" s="15"/>
      <c r="J1635" s="19"/>
      <c r="K1635" s="38"/>
      <c r="L1635" s="39"/>
      <c r="M1635" s="40"/>
      <c r="N1635" s="160"/>
    </row>
    <row r="1636" spans="2:14" ht="15">
      <c r="B1636" s="30"/>
      <c r="C1636" s="30"/>
      <c r="D1636" s="30"/>
      <c r="E1636" s="30"/>
      <c r="F1636" s="14"/>
      <c r="G1636" s="15"/>
      <c r="H1636" s="15"/>
      <c r="I1636" s="15"/>
      <c r="J1636" s="19"/>
      <c r="K1636" s="38"/>
      <c r="L1636" s="39"/>
      <c r="M1636" s="40"/>
      <c r="N1636" s="160"/>
    </row>
    <row r="1637" spans="2:14" ht="15">
      <c r="B1637" s="30"/>
      <c r="C1637" s="30"/>
      <c r="D1637" s="30"/>
      <c r="E1637" s="30"/>
      <c r="F1637" s="14"/>
      <c r="G1637" s="15"/>
      <c r="H1637" s="15"/>
      <c r="I1637" s="15"/>
      <c r="J1637" s="19"/>
      <c r="K1637" s="38"/>
      <c r="L1637" s="39"/>
      <c r="M1637" s="40"/>
      <c r="N1637" s="160"/>
    </row>
    <row r="1638" spans="2:14" ht="15">
      <c r="B1638" s="30"/>
      <c r="C1638" s="30"/>
      <c r="D1638" s="30"/>
      <c r="E1638" s="30"/>
      <c r="F1638" s="14"/>
      <c r="G1638" s="15"/>
      <c r="H1638" s="15"/>
      <c r="I1638" s="15"/>
      <c r="J1638" s="19"/>
      <c r="K1638" s="38"/>
      <c r="L1638" s="39"/>
      <c r="M1638" s="40"/>
      <c r="N1638" s="160"/>
    </row>
    <row r="1639" spans="2:14" ht="15">
      <c r="B1639" s="30"/>
      <c r="C1639" s="30"/>
      <c r="D1639" s="30"/>
      <c r="E1639" s="30"/>
      <c r="F1639" s="14"/>
      <c r="G1639" s="15"/>
      <c r="H1639" s="15"/>
      <c r="I1639" s="15"/>
      <c r="J1639" s="19"/>
      <c r="K1639" s="38"/>
      <c r="L1639" s="39"/>
      <c r="M1639" s="40"/>
      <c r="N1639" s="160"/>
    </row>
    <row r="1640" spans="2:14" ht="15">
      <c r="B1640" s="30"/>
      <c r="C1640" s="30"/>
      <c r="D1640" s="30"/>
      <c r="E1640" s="30"/>
      <c r="F1640" s="14"/>
      <c r="G1640" s="15"/>
      <c r="H1640" s="15"/>
      <c r="I1640" s="15"/>
      <c r="J1640" s="19"/>
      <c r="K1640" s="38"/>
      <c r="L1640" s="39"/>
      <c r="M1640" s="40"/>
      <c r="N1640" s="160"/>
    </row>
    <row r="1641" spans="2:14" ht="15">
      <c r="B1641" s="30"/>
      <c r="C1641" s="30"/>
      <c r="D1641" s="30"/>
      <c r="E1641" s="30"/>
      <c r="F1641" s="14"/>
      <c r="G1641" s="15"/>
      <c r="H1641" s="15"/>
      <c r="I1641" s="15"/>
      <c r="J1641" s="19"/>
      <c r="K1641" s="38"/>
      <c r="L1641" s="39"/>
      <c r="M1641" s="40"/>
      <c r="N1641" s="160"/>
    </row>
    <row r="1642" spans="2:14" ht="15">
      <c r="B1642" s="30"/>
      <c r="C1642" s="30"/>
      <c r="D1642" s="30"/>
      <c r="E1642" s="30"/>
      <c r="F1642" s="14"/>
      <c r="G1642" s="15"/>
      <c r="H1642" s="15"/>
      <c r="I1642" s="15"/>
      <c r="J1642" s="19"/>
      <c r="K1642" s="38"/>
      <c r="L1642" s="39"/>
      <c r="M1642" s="40"/>
      <c r="N1642" s="160"/>
    </row>
    <row r="1643" spans="2:14" ht="15">
      <c r="B1643" s="30"/>
      <c r="C1643" s="30"/>
      <c r="D1643" s="30"/>
      <c r="E1643" s="30"/>
      <c r="F1643" s="14"/>
      <c r="G1643" s="15"/>
      <c r="H1643" s="15"/>
      <c r="I1643" s="15"/>
      <c r="J1643" s="19"/>
      <c r="K1643" s="38"/>
      <c r="L1643" s="39"/>
      <c r="M1643" s="40"/>
      <c r="N1643" s="160"/>
    </row>
    <row r="1644" spans="2:14" ht="15">
      <c r="B1644" s="30"/>
      <c r="C1644" s="30"/>
      <c r="D1644" s="30"/>
      <c r="E1644" s="30"/>
      <c r="F1644" s="14"/>
      <c r="G1644" s="15"/>
      <c r="H1644" s="15"/>
      <c r="I1644" s="15"/>
      <c r="J1644" s="19"/>
      <c r="K1644" s="38"/>
      <c r="L1644" s="39"/>
      <c r="M1644" s="40"/>
      <c r="N1644" s="160"/>
    </row>
    <row r="1645" spans="2:14" ht="15">
      <c r="B1645" s="30"/>
      <c r="C1645" s="30"/>
      <c r="D1645" s="30"/>
      <c r="E1645" s="30"/>
      <c r="F1645" s="14"/>
      <c r="G1645" s="15"/>
      <c r="H1645" s="15"/>
      <c r="I1645" s="15"/>
      <c r="J1645" s="19"/>
      <c r="K1645" s="38"/>
      <c r="L1645" s="39"/>
      <c r="M1645" s="40"/>
      <c r="N1645" s="160"/>
    </row>
    <row r="1646" spans="2:14" ht="15">
      <c r="B1646" s="30"/>
      <c r="C1646" s="30"/>
      <c r="D1646" s="30"/>
      <c r="E1646" s="30"/>
      <c r="F1646" s="14"/>
      <c r="G1646" s="15"/>
      <c r="H1646" s="15"/>
      <c r="I1646" s="15"/>
      <c r="J1646" s="19"/>
      <c r="K1646" s="38"/>
      <c r="L1646" s="39"/>
      <c r="M1646" s="40"/>
      <c r="N1646" s="160"/>
    </row>
    <row r="1647" spans="2:14" ht="15">
      <c r="B1647" s="30"/>
      <c r="C1647" s="30"/>
      <c r="D1647" s="30"/>
      <c r="E1647" s="30"/>
      <c r="F1647" s="14"/>
      <c r="G1647" s="15"/>
      <c r="H1647" s="15"/>
      <c r="I1647" s="15"/>
      <c r="J1647" s="19"/>
      <c r="K1647" s="38"/>
      <c r="L1647" s="39"/>
      <c r="M1647" s="40"/>
      <c r="N1647" s="160"/>
    </row>
    <row r="1648" spans="2:14" ht="15">
      <c r="B1648" s="30"/>
      <c r="C1648" s="30"/>
      <c r="D1648" s="30"/>
      <c r="E1648" s="30"/>
      <c r="F1648" s="14"/>
      <c r="G1648" s="15"/>
      <c r="H1648" s="15"/>
      <c r="I1648" s="15"/>
      <c r="J1648" s="19"/>
      <c r="K1648" s="38"/>
      <c r="L1648" s="39"/>
      <c r="M1648" s="40"/>
      <c r="N1648" s="160"/>
    </row>
    <row r="1649" spans="2:14" ht="15">
      <c r="B1649" s="30"/>
      <c r="C1649" s="30"/>
      <c r="D1649" s="30"/>
      <c r="E1649" s="30"/>
      <c r="F1649" s="14"/>
      <c r="G1649" s="15"/>
      <c r="H1649" s="15"/>
      <c r="I1649" s="15"/>
      <c r="J1649" s="19"/>
      <c r="K1649" s="38"/>
      <c r="L1649" s="39"/>
      <c r="M1649" s="40"/>
      <c r="N1649" s="160"/>
    </row>
    <row r="1650" spans="2:14" ht="15">
      <c r="B1650" s="30"/>
      <c r="C1650" s="30"/>
      <c r="D1650" s="30"/>
      <c r="E1650" s="30"/>
      <c r="F1650" s="14"/>
      <c r="G1650" s="15"/>
      <c r="H1650" s="15"/>
      <c r="I1650" s="15"/>
      <c r="J1650" s="19"/>
      <c r="K1650" s="38"/>
      <c r="L1650" s="39"/>
      <c r="M1650" s="40"/>
      <c r="N1650" s="160"/>
    </row>
    <row r="1651" spans="2:14" ht="15">
      <c r="B1651" s="30"/>
      <c r="C1651" s="30"/>
      <c r="D1651" s="30"/>
      <c r="E1651" s="30"/>
      <c r="F1651" s="14"/>
      <c r="G1651" s="15"/>
      <c r="H1651" s="15"/>
      <c r="I1651" s="15"/>
      <c r="J1651" s="19"/>
      <c r="K1651" s="38"/>
      <c r="L1651" s="39"/>
      <c r="M1651" s="40"/>
      <c r="N1651" s="160"/>
    </row>
    <row r="1652" spans="2:14" ht="15">
      <c r="B1652" s="30"/>
      <c r="C1652" s="30"/>
      <c r="D1652" s="30"/>
      <c r="E1652" s="30"/>
      <c r="F1652" s="14"/>
      <c r="G1652" s="15"/>
      <c r="H1652" s="15"/>
      <c r="I1652" s="15"/>
      <c r="J1652" s="19"/>
      <c r="K1652" s="38"/>
      <c r="L1652" s="39"/>
      <c r="M1652" s="40"/>
      <c r="N1652" s="160"/>
    </row>
    <row r="1653" spans="2:14" ht="15">
      <c r="B1653" s="30"/>
      <c r="C1653" s="30"/>
      <c r="D1653" s="30"/>
      <c r="E1653" s="30"/>
      <c r="F1653" s="14"/>
      <c r="G1653" s="15"/>
      <c r="H1653" s="15"/>
      <c r="I1653" s="15"/>
      <c r="J1653" s="19"/>
      <c r="K1653" s="38"/>
      <c r="L1653" s="39"/>
      <c r="M1653" s="40"/>
      <c r="N1653" s="160"/>
    </row>
    <row r="1654" spans="2:14" ht="15">
      <c r="B1654" s="30"/>
      <c r="C1654" s="30"/>
      <c r="D1654" s="30"/>
      <c r="E1654" s="30"/>
      <c r="F1654" s="14"/>
      <c r="G1654" s="15"/>
      <c r="H1654" s="15"/>
      <c r="I1654" s="15"/>
      <c r="J1654" s="19"/>
      <c r="K1654" s="38"/>
      <c r="L1654" s="39"/>
      <c r="M1654" s="40"/>
      <c r="N1654" s="160"/>
    </row>
    <row r="1655" spans="2:14" ht="15">
      <c r="B1655" s="30"/>
      <c r="C1655" s="30"/>
      <c r="D1655" s="30"/>
      <c r="E1655" s="30"/>
      <c r="F1655" s="14"/>
      <c r="G1655" s="15"/>
      <c r="H1655" s="15"/>
      <c r="I1655" s="15"/>
      <c r="J1655" s="19"/>
      <c r="K1655" s="38"/>
      <c r="L1655" s="39"/>
      <c r="M1655" s="40"/>
      <c r="N1655" s="160"/>
    </row>
    <row r="1656" spans="2:14" ht="15">
      <c r="B1656" s="30"/>
      <c r="C1656" s="30"/>
      <c r="D1656" s="30"/>
      <c r="E1656" s="30"/>
      <c r="F1656" s="14"/>
      <c r="G1656" s="15"/>
      <c r="H1656" s="15"/>
      <c r="I1656" s="15"/>
      <c r="J1656" s="19"/>
      <c r="K1656" s="38"/>
      <c r="L1656" s="39"/>
      <c r="M1656" s="40"/>
      <c r="N1656" s="160"/>
    </row>
    <row r="1657" spans="2:14" ht="15">
      <c r="B1657" s="30"/>
      <c r="C1657" s="30"/>
      <c r="D1657" s="30"/>
      <c r="E1657" s="30"/>
      <c r="F1657" s="14"/>
      <c r="G1657" s="15"/>
      <c r="H1657" s="15"/>
      <c r="I1657" s="15"/>
      <c r="J1657" s="19"/>
      <c r="K1657" s="38"/>
      <c r="L1657" s="39"/>
      <c r="M1657" s="40"/>
      <c r="N1657" s="160"/>
    </row>
    <row r="1658" spans="2:14" ht="15">
      <c r="B1658" s="30"/>
      <c r="C1658" s="30"/>
      <c r="D1658" s="30"/>
      <c r="E1658" s="30"/>
      <c r="F1658" s="14"/>
      <c r="G1658" s="15"/>
      <c r="H1658" s="15"/>
      <c r="I1658" s="15"/>
      <c r="J1658" s="19"/>
      <c r="K1658" s="38"/>
      <c r="L1658" s="39"/>
      <c r="M1658" s="40"/>
      <c r="N1658" s="160"/>
    </row>
    <row r="1659" spans="2:14" ht="15">
      <c r="B1659" s="30"/>
      <c r="C1659" s="30"/>
      <c r="D1659" s="30"/>
      <c r="E1659" s="30"/>
      <c r="F1659" s="14"/>
      <c r="G1659" s="15"/>
      <c r="H1659" s="15"/>
      <c r="I1659" s="15"/>
      <c r="J1659" s="19"/>
      <c r="K1659" s="38"/>
      <c r="L1659" s="39"/>
      <c r="M1659" s="40"/>
      <c r="N1659" s="160"/>
    </row>
    <row r="1660" spans="2:14" ht="15">
      <c r="B1660" s="30"/>
      <c r="C1660" s="30"/>
      <c r="D1660" s="30"/>
      <c r="E1660" s="30"/>
      <c r="F1660" s="14"/>
      <c r="G1660" s="15"/>
      <c r="H1660" s="15"/>
      <c r="I1660" s="15"/>
      <c r="J1660" s="19"/>
      <c r="K1660" s="38"/>
      <c r="L1660" s="39"/>
      <c r="M1660" s="40"/>
      <c r="N1660" s="160"/>
    </row>
    <row r="1661" spans="2:14" ht="15">
      <c r="B1661" s="30"/>
      <c r="C1661" s="30"/>
      <c r="D1661" s="30"/>
      <c r="E1661" s="30"/>
      <c r="F1661" s="14"/>
      <c r="G1661" s="15"/>
      <c r="H1661" s="15"/>
      <c r="I1661" s="15"/>
      <c r="J1661" s="19"/>
      <c r="K1661" s="38"/>
      <c r="L1661" s="39"/>
      <c r="M1661" s="40"/>
      <c r="N1661" s="160"/>
    </row>
    <row r="1662" spans="2:14" ht="15">
      <c r="B1662" s="30"/>
      <c r="C1662" s="30"/>
      <c r="D1662" s="30"/>
      <c r="E1662" s="30"/>
      <c r="F1662" s="14"/>
      <c r="G1662" s="15"/>
      <c r="H1662" s="15"/>
      <c r="I1662" s="15"/>
      <c r="J1662" s="19"/>
      <c r="K1662" s="38"/>
      <c r="L1662" s="39"/>
      <c r="M1662" s="40"/>
      <c r="N1662" s="160"/>
    </row>
    <row r="1663" spans="2:14" ht="15">
      <c r="B1663" s="30"/>
      <c r="C1663" s="30"/>
      <c r="D1663" s="30"/>
      <c r="E1663" s="30"/>
      <c r="F1663" s="14"/>
      <c r="G1663" s="15"/>
      <c r="H1663" s="15"/>
      <c r="I1663" s="15"/>
      <c r="J1663" s="19"/>
      <c r="K1663" s="38"/>
      <c r="L1663" s="39"/>
      <c r="M1663" s="40"/>
      <c r="N1663" s="160"/>
    </row>
    <row r="1664" spans="2:14" ht="15">
      <c r="B1664" s="30"/>
      <c r="C1664" s="30"/>
      <c r="D1664" s="30"/>
      <c r="E1664" s="30"/>
      <c r="F1664" s="14"/>
      <c r="G1664" s="15"/>
      <c r="H1664" s="15"/>
      <c r="I1664" s="15"/>
      <c r="J1664" s="19"/>
      <c r="K1664" s="38"/>
      <c r="L1664" s="39"/>
      <c r="M1664" s="40"/>
      <c r="N1664" s="160"/>
    </row>
    <row r="1665" spans="2:14" ht="15">
      <c r="B1665" s="30"/>
      <c r="C1665" s="30"/>
      <c r="D1665" s="30"/>
      <c r="E1665" s="30"/>
      <c r="F1665" s="14"/>
      <c r="G1665" s="15"/>
      <c r="H1665" s="15"/>
      <c r="I1665" s="15"/>
      <c r="J1665" s="19"/>
      <c r="K1665" s="38"/>
      <c r="L1665" s="39"/>
      <c r="M1665" s="40"/>
      <c r="N1665" s="160"/>
    </row>
    <row r="1666" spans="2:14" ht="15">
      <c r="B1666" s="30"/>
      <c r="C1666" s="30"/>
      <c r="D1666" s="30"/>
      <c r="E1666" s="30"/>
      <c r="F1666" s="14"/>
      <c r="G1666" s="15"/>
      <c r="H1666" s="15"/>
      <c r="I1666" s="15"/>
      <c r="J1666" s="19"/>
      <c r="K1666" s="38"/>
      <c r="L1666" s="39"/>
      <c r="M1666" s="40"/>
      <c r="N1666" s="160"/>
    </row>
    <row r="1667" spans="2:14" ht="15">
      <c r="B1667" s="30"/>
      <c r="C1667" s="30"/>
      <c r="D1667" s="30"/>
      <c r="E1667" s="30"/>
      <c r="F1667" s="14"/>
      <c r="G1667" s="15"/>
      <c r="H1667" s="15"/>
      <c r="I1667" s="15"/>
      <c r="J1667" s="19"/>
      <c r="K1667" s="38"/>
      <c r="L1667" s="39"/>
      <c r="M1667" s="40"/>
      <c r="N1667" s="160"/>
    </row>
    <row r="1668" spans="2:14" ht="15">
      <c r="B1668" s="30"/>
      <c r="C1668" s="30"/>
      <c r="D1668" s="30"/>
      <c r="E1668" s="30"/>
      <c r="F1668" s="14"/>
      <c r="G1668" s="15"/>
      <c r="H1668" s="15"/>
      <c r="I1668" s="15"/>
      <c r="J1668" s="19"/>
      <c r="K1668" s="38"/>
      <c r="L1668" s="39"/>
      <c r="M1668" s="40"/>
      <c r="N1668" s="160"/>
    </row>
    <row r="1669" spans="2:14" ht="15">
      <c r="B1669" s="30"/>
      <c r="C1669" s="30"/>
      <c r="D1669" s="30"/>
      <c r="E1669" s="30"/>
      <c r="F1669" s="14"/>
      <c r="G1669" s="15"/>
      <c r="H1669" s="15"/>
      <c r="I1669" s="15"/>
      <c r="J1669" s="19"/>
      <c r="K1669" s="38"/>
      <c r="L1669" s="39"/>
      <c r="M1669" s="40"/>
      <c r="N1669" s="160"/>
    </row>
    <row r="1670" spans="2:14" ht="15">
      <c r="B1670" s="30"/>
      <c r="C1670" s="30"/>
      <c r="D1670" s="30"/>
      <c r="E1670" s="30"/>
      <c r="F1670" s="14"/>
      <c r="G1670" s="15"/>
      <c r="H1670" s="15"/>
      <c r="I1670" s="15"/>
      <c r="J1670" s="19"/>
      <c r="K1670" s="38"/>
      <c r="L1670" s="39"/>
      <c r="M1670" s="40"/>
      <c r="N1670" s="160"/>
    </row>
    <row r="1671" spans="2:14" ht="15">
      <c r="B1671" s="30"/>
      <c r="C1671" s="30"/>
      <c r="D1671" s="30"/>
      <c r="E1671" s="30"/>
      <c r="F1671" s="14"/>
      <c r="G1671" s="15"/>
      <c r="H1671" s="15"/>
      <c r="I1671" s="15"/>
      <c r="J1671" s="19"/>
      <c r="K1671" s="38"/>
      <c r="L1671" s="39"/>
      <c r="M1671" s="40"/>
      <c r="N1671" s="160"/>
    </row>
    <row r="1672" spans="2:14" ht="15">
      <c r="B1672" s="30"/>
      <c r="C1672" s="30"/>
      <c r="D1672" s="30"/>
      <c r="E1672" s="30"/>
      <c r="F1672" s="14"/>
      <c r="G1672" s="15"/>
      <c r="H1672" s="15"/>
      <c r="I1672" s="15"/>
      <c r="J1672" s="19"/>
      <c r="K1672" s="38"/>
      <c r="L1672" s="39"/>
      <c r="M1672" s="40"/>
      <c r="N1672" s="160"/>
    </row>
    <row r="1673" spans="2:14" ht="15">
      <c r="B1673" s="30"/>
      <c r="C1673" s="30"/>
      <c r="D1673" s="30"/>
      <c r="E1673" s="30"/>
      <c r="F1673" s="14"/>
      <c r="G1673" s="15"/>
      <c r="H1673" s="15"/>
      <c r="I1673" s="15"/>
      <c r="J1673" s="19"/>
      <c r="K1673" s="38"/>
      <c r="L1673" s="39"/>
      <c r="M1673" s="40"/>
      <c r="N1673" s="160"/>
    </row>
    <row r="1674" spans="2:14" ht="15">
      <c r="B1674" s="30"/>
      <c r="C1674" s="30"/>
      <c r="D1674" s="30"/>
      <c r="E1674" s="30"/>
      <c r="F1674" s="14"/>
      <c r="G1674" s="15"/>
      <c r="H1674" s="15"/>
      <c r="I1674" s="15"/>
      <c r="J1674" s="19"/>
      <c r="K1674" s="38"/>
      <c r="L1674" s="39"/>
      <c r="M1674" s="40"/>
      <c r="N1674" s="160"/>
    </row>
    <row r="1675" spans="2:14" ht="15">
      <c r="B1675" s="30"/>
      <c r="C1675" s="30"/>
      <c r="D1675" s="30"/>
      <c r="E1675" s="30"/>
      <c r="F1675" s="14"/>
      <c r="G1675" s="15"/>
      <c r="H1675" s="15"/>
      <c r="I1675" s="15"/>
      <c r="J1675" s="19"/>
      <c r="K1675" s="38"/>
      <c r="L1675" s="39"/>
      <c r="M1675" s="40"/>
      <c r="N1675" s="160"/>
    </row>
    <row r="1676" spans="2:14" ht="15">
      <c r="B1676" s="30"/>
      <c r="C1676" s="30"/>
      <c r="D1676" s="30"/>
      <c r="E1676" s="30"/>
      <c r="F1676" s="14"/>
      <c r="G1676" s="15"/>
      <c r="H1676" s="15"/>
      <c r="I1676" s="15"/>
      <c r="J1676" s="19"/>
      <c r="K1676" s="38"/>
      <c r="L1676" s="39"/>
      <c r="M1676" s="40"/>
      <c r="N1676" s="160"/>
    </row>
    <row r="1677" spans="2:14" ht="15">
      <c r="B1677" s="30"/>
      <c r="C1677" s="30"/>
      <c r="D1677" s="30"/>
      <c r="E1677" s="30"/>
      <c r="F1677" s="14"/>
      <c r="G1677" s="15"/>
      <c r="H1677" s="15"/>
      <c r="I1677" s="15"/>
      <c r="J1677" s="19"/>
      <c r="K1677" s="38"/>
      <c r="L1677" s="39"/>
      <c r="M1677" s="40"/>
      <c r="N1677" s="160"/>
    </row>
    <row r="1678" spans="2:14" ht="15">
      <c r="B1678" s="30"/>
      <c r="C1678" s="30"/>
      <c r="D1678" s="30"/>
      <c r="E1678" s="30"/>
      <c r="F1678" s="14"/>
      <c r="G1678" s="15"/>
      <c r="H1678" s="15"/>
      <c r="I1678" s="15"/>
      <c r="J1678" s="19"/>
      <c r="K1678" s="38"/>
      <c r="L1678" s="39"/>
      <c r="M1678" s="40"/>
      <c r="N1678" s="160"/>
    </row>
    <row r="1679" spans="2:14" ht="15">
      <c r="B1679" s="30"/>
      <c r="C1679" s="30"/>
      <c r="D1679" s="30"/>
      <c r="E1679" s="30"/>
      <c r="F1679" s="14"/>
      <c r="G1679" s="15"/>
      <c r="H1679" s="15"/>
      <c r="I1679" s="15"/>
      <c r="J1679" s="19"/>
      <c r="K1679" s="38"/>
      <c r="L1679" s="39"/>
      <c r="M1679" s="40"/>
      <c r="N1679" s="160"/>
    </row>
    <row r="1680" spans="2:14" ht="15">
      <c r="B1680" s="30"/>
      <c r="C1680" s="30"/>
      <c r="D1680" s="30"/>
      <c r="E1680" s="30"/>
      <c r="F1680" s="14"/>
      <c r="G1680" s="15"/>
      <c r="H1680" s="15"/>
      <c r="I1680" s="15"/>
      <c r="J1680" s="19"/>
      <c r="K1680" s="38"/>
      <c r="L1680" s="39"/>
      <c r="M1680" s="40"/>
      <c r="N1680" s="160"/>
    </row>
    <row r="1681" spans="2:14" ht="15">
      <c r="B1681" s="30"/>
      <c r="C1681" s="30"/>
      <c r="D1681" s="30"/>
      <c r="E1681" s="30"/>
      <c r="F1681" s="14"/>
      <c r="G1681" s="15"/>
      <c r="H1681" s="15"/>
      <c r="I1681" s="15"/>
      <c r="J1681" s="19"/>
      <c r="K1681" s="38"/>
      <c r="L1681" s="39"/>
      <c r="M1681" s="40"/>
      <c r="N1681" s="160"/>
    </row>
    <row r="1682" spans="2:14" ht="15">
      <c r="B1682" s="30"/>
      <c r="C1682" s="30"/>
      <c r="D1682" s="30"/>
      <c r="E1682" s="30"/>
      <c r="F1682" s="14"/>
      <c r="G1682" s="15"/>
      <c r="H1682" s="15"/>
      <c r="I1682" s="15"/>
      <c r="J1682" s="19"/>
      <c r="K1682" s="38"/>
      <c r="L1682" s="39"/>
      <c r="M1682" s="40"/>
      <c r="N1682" s="160"/>
    </row>
    <row r="1683" spans="2:14" ht="15">
      <c r="B1683" s="30"/>
      <c r="C1683" s="30"/>
      <c r="D1683" s="30"/>
      <c r="E1683" s="30"/>
      <c r="F1683" s="14"/>
      <c r="G1683" s="15"/>
      <c r="H1683" s="15"/>
      <c r="I1683" s="15"/>
      <c r="J1683" s="19"/>
      <c r="K1683" s="38"/>
      <c r="L1683" s="39"/>
      <c r="M1683" s="40"/>
      <c r="N1683" s="160"/>
    </row>
    <row r="1684" spans="2:14" ht="15">
      <c r="B1684" s="30"/>
      <c r="C1684" s="30"/>
      <c r="D1684" s="30"/>
      <c r="E1684" s="30"/>
      <c r="F1684" s="14"/>
      <c r="G1684" s="15"/>
      <c r="H1684" s="15"/>
      <c r="I1684" s="15"/>
      <c r="J1684" s="19"/>
      <c r="K1684" s="38"/>
      <c r="L1684" s="39"/>
      <c r="M1684" s="40"/>
      <c r="N1684" s="160"/>
    </row>
    <row r="1685" spans="2:14" ht="15">
      <c r="B1685" s="30"/>
      <c r="C1685" s="30"/>
      <c r="D1685" s="30"/>
      <c r="E1685" s="30"/>
      <c r="F1685" s="14"/>
      <c r="G1685" s="15"/>
      <c r="H1685" s="15"/>
      <c r="I1685" s="15"/>
      <c r="J1685" s="19"/>
      <c r="K1685" s="38"/>
      <c r="L1685" s="39"/>
      <c r="M1685" s="40"/>
      <c r="N1685" s="160"/>
    </row>
    <row r="1686" spans="2:14" ht="15">
      <c r="B1686" s="30"/>
      <c r="C1686" s="30"/>
      <c r="D1686" s="30"/>
      <c r="E1686" s="30"/>
      <c r="F1686" s="14"/>
      <c r="G1686" s="15"/>
      <c r="H1686" s="15"/>
      <c r="I1686" s="15"/>
      <c r="J1686" s="19"/>
      <c r="K1686" s="38"/>
      <c r="L1686" s="39"/>
      <c r="M1686" s="40"/>
      <c r="N1686" s="160"/>
    </row>
    <row r="1687" spans="2:14" ht="15">
      <c r="B1687" s="30"/>
      <c r="C1687" s="30"/>
      <c r="D1687" s="30"/>
      <c r="E1687" s="30"/>
      <c r="F1687" s="14"/>
      <c r="G1687" s="15"/>
      <c r="H1687" s="15"/>
      <c r="I1687" s="15"/>
      <c r="J1687" s="19"/>
      <c r="K1687" s="38"/>
      <c r="L1687" s="39"/>
      <c r="M1687" s="40"/>
      <c r="N1687" s="160"/>
    </row>
    <row r="1688" spans="2:14" ht="15">
      <c r="B1688" s="30"/>
      <c r="C1688" s="30"/>
      <c r="D1688" s="30"/>
      <c r="E1688" s="30"/>
      <c r="F1688" s="14"/>
      <c r="G1688" s="15"/>
      <c r="H1688" s="15"/>
      <c r="I1688" s="15"/>
      <c r="J1688" s="19"/>
      <c r="K1688" s="38"/>
      <c r="L1688" s="39"/>
      <c r="M1688" s="40"/>
      <c r="N1688" s="160"/>
    </row>
    <row r="1689" spans="2:14" ht="15">
      <c r="B1689" s="30"/>
      <c r="C1689" s="30"/>
      <c r="D1689" s="30"/>
      <c r="E1689" s="30"/>
      <c r="F1689" s="14"/>
      <c r="G1689" s="15"/>
      <c r="H1689" s="15"/>
      <c r="I1689" s="15"/>
      <c r="J1689" s="19"/>
      <c r="K1689" s="38"/>
      <c r="L1689" s="39"/>
      <c r="M1689" s="40"/>
      <c r="N1689" s="160"/>
    </row>
    <row r="1690" spans="2:14" ht="15">
      <c r="B1690" s="30"/>
      <c r="C1690" s="30"/>
      <c r="D1690" s="30"/>
      <c r="E1690" s="30"/>
      <c r="F1690" s="14"/>
      <c r="G1690" s="15"/>
      <c r="H1690" s="15"/>
      <c r="I1690" s="15"/>
      <c r="J1690" s="19"/>
      <c r="K1690" s="38"/>
      <c r="L1690" s="39"/>
      <c r="M1690" s="40"/>
      <c r="N1690" s="160"/>
    </row>
    <row r="1691" spans="2:14" ht="15">
      <c r="B1691" s="30"/>
      <c r="C1691" s="30"/>
      <c r="D1691" s="30"/>
      <c r="E1691" s="30"/>
      <c r="F1691" s="14"/>
      <c r="G1691" s="15"/>
      <c r="H1691" s="15"/>
      <c r="I1691" s="15"/>
      <c r="J1691" s="19"/>
      <c r="K1691" s="38"/>
      <c r="L1691" s="39"/>
      <c r="M1691" s="40"/>
      <c r="N1691" s="160"/>
    </row>
    <row r="1692" spans="2:14" ht="15">
      <c r="B1692" s="30"/>
      <c r="C1692" s="30"/>
      <c r="D1692" s="30"/>
      <c r="E1692" s="30"/>
      <c r="F1692" s="14"/>
      <c r="G1692" s="15"/>
      <c r="H1692" s="15"/>
      <c r="I1692" s="15"/>
      <c r="J1692" s="19"/>
      <c r="K1692" s="38"/>
      <c r="L1692" s="39"/>
      <c r="M1692" s="40"/>
      <c r="N1692" s="160"/>
    </row>
    <row r="1693" spans="2:14" ht="15">
      <c r="B1693" s="30"/>
      <c r="C1693" s="30"/>
      <c r="D1693" s="30"/>
      <c r="E1693" s="30"/>
      <c r="F1693" s="14"/>
      <c r="G1693" s="15"/>
      <c r="H1693" s="15"/>
      <c r="I1693" s="15"/>
      <c r="J1693" s="19"/>
      <c r="K1693" s="38"/>
      <c r="L1693" s="39"/>
      <c r="M1693" s="40"/>
      <c r="N1693" s="160"/>
    </row>
    <row r="1694" spans="2:14" ht="15">
      <c r="B1694" s="30"/>
      <c r="C1694" s="30"/>
      <c r="D1694" s="30"/>
      <c r="E1694" s="30"/>
      <c r="F1694" s="14"/>
      <c r="G1694" s="15"/>
      <c r="H1694" s="15"/>
      <c r="I1694" s="15"/>
      <c r="J1694" s="19"/>
      <c r="K1694" s="38"/>
      <c r="L1694" s="39"/>
      <c r="M1694" s="40"/>
      <c r="N1694" s="160"/>
    </row>
    <row r="1695" spans="2:14" ht="15">
      <c r="B1695" s="30"/>
      <c r="C1695" s="30"/>
      <c r="D1695" s="30"/>
      <c r="E1695" s="30"/>
      <c r="F1695" s="14"/>
      <c r="G1695" s="15"/>
      <c r="H1695" s="15"/>
      <c r="I1695" s="15"/>
      <c r="J1695" s="19"/>
      <c r="K1695" s="38"/>
      <c r="L1695" s="39"/>
      <c r="M1695" s="40"/>
      <c r="N1695" s="160"/>
    </row>
    <row r="1696" spans="2:14" ht="15">
      <c r="B1696" s="30"/>
      <c r="C1696" s="30"/>
      <c r="D1696" s="30"/>
      <c r="E1696" s="30"/>
      <c r="F1696" s="14"/>
      <c r="G1696" s="15"/>
      <c r="H1696" s="15"/>
      <c r="I1696" s="15"/>
      <c r="J1696" s="19"/>
      <c r="K1696" s="38"/>
      <c r="L1696" s="39"/>
      <c r="M1696" s="40"/>
      <c r="N1696" s="160"/>
    </row>
    <row r="1697" spans="2:14" ht="15">
      <c r="B1697" s="30"/>
      <c r="C1697" s="30"/>
      <c r="D1697" s="30"/>
      <c r="E1697" s="30"/>
      <c r="F1697" s="14"/>
      <c r="G1697" s="15"/>
      <c r="H1697" s="15"/>
      <c r="I1697" s="15"/>
      <c r="J1697" s="19"/>
      <c r="K1697" s="38"/>
      <c r="L1697" s="39"/>
      <c r="M1697" s="40"/>
      <c r="N1697" s="160"/>
    </row>
    <row r="1698" spans="2:14" ht="15">
      <c r="B1698" s="30"/>
      <c r="C1698" s="30"/>
      <c r="D1698" s="30"/>
      <c r="E1698" s="30"/>
      <c r="F1698" s="14"/>
      <c r="G1698" s="15"/>
      <c r="H1698" s="15"/>
      <c r="I1698" s="15"/>
      <c r="J1698" s="19"/>
      <c r="K1698" s="38"/>
      <c r="L1698" s="39"/>
      <c r="M1698" s="40"/>
      <c r="N1698" s="160"/>
    </row>
    <row r="1699" spans="2:14" ht="15">
      <c r="B1699" s="30"/>
      <c r="C1699" s="30"/>
      <c r="D1699" s="30"/>
      <c r="E1699" s="30"/>
      <c r="F1699" s="14"/>
      <c r="G1699" s="15"/>
      <c r="H1699" s="15"/>
      <c r="I1699" s="15"/>
      <c r="J1699" s="19"/>
      <c r="K1699" s="38"/>
      <c r="L1699" s="39"/>
      <c r="M1699" s="40"/>
      <c r="N1699" s="160"/>
    </row>
    <row r="1700" spans="2:14" ht="15">
      <c r="B1700" s="30"/>
      <c r="C1700" s="30"/>
      <c r="D1700" s="30"/>
      <c r="E1700" s="30"/>
      <c r="F1700" s="14"/>
      <c r="G1700" s="15"/>
      <c r="H1700" s="15"/>
      <c r="I1700" s="15"/>
      <c r="J1700" s="19"/>
      <c r="K1700" s="38"/>
      <c r="L1700" s="39"/>
      <c r="M1700" s="40"/>
      <c r="N1700" s="160"/>
    </row>
    <row r="1701" spans="2:14" ht="15">
      <c r="B1701" s="30"/>
      <c r="C1701" s="30"/>
      <c r="D1701" s="30"/>
      <c r="E1701" s="30"/>
      <c r="F1701" s="14"/>
      <c r="G1701" s="15"/>
      <c r="H1701" s="15"/>
      <c r="I1701" s="15"/>
      <c r="J1701" s="19"/>
      <c r="K1701" s="38"/>
      <c r="L1701" s="39"/>
      <c r="M1701" s="40"/>
      <c r="N1701" s="160"/>
    </row>
    <row r="1702" spans="2:14" ht="15">
      <c r="B1702" s="30"/>
      <c r="C1702" s="30"/>
      <c r="D1702" s="30"/>
      <c r="E1702" s="30"/>
      <c r="F1702" s="14"/>
      <c r="G1702" s="15"/>
      <c r="H1702" s="15"/>
      <c r="I1702" s="15"/>
      <c r="J1702" s="19"/>
      <c r="K1702" s="38"/>
      <c r="L1702" s="39"/>
      <c r="M1702" s="40"/>
      <c r="N1702" s="160"/>
    </row>
    <row r="1703" spans="2:14" ht="15">
      <c r="B1703" s="30"/>
      <c r="C1703" s="30"/>
      <c r="D1703" s="30"/>
      <c r="E1703" s="30"/>
      <c r="F1703" s="14"/>
      <c r="G1703" s="15"/>
      <c r="H1703" s="15"/>
      <c r="I1703" s="15"/>
      <c r="J1703" s="19"/>
      <c r="K1703" s="38"/>
      <c r="L1703" s="39"/>
      <c r="M1703" s="40"/>
      <c r="N1703" s="160"/>
    </row>
    <row r="1704" spans="2:14" ht="15">
      <c r="B1704" s="30"/>
      <c r="C1704" s="30"/>
      <c r="D1704" s="30"/>
      <c r="E1704" s="30"/>
      <c r="F1704" s="14"/>
      <c r="G1704" s="15"/>
      <c r="H1704" s="15"/>
      <c r="I1704" s="15"/>
      <c r="J1704" s="19"/>
      <c r="K1704" s="38"/>
      <c r="L1704" s="39"/>
      <c r="M1704" s="40"/>
      <c r="N1704" s="160"/>
    </row>
    <row r="1705" spans="2:14" ht="15">
      <c r="B1705" s="30"/>
      <c r="C1705" s="30"/>
      <c r="D1705" s="30"/>
      <c r="E1705" s="30"/>
      <c r="F1705" s="14"/>
      <c r="G1705" s="15"/>
      <c r="H1705" s="15"/>
      <c r="I1705" s="15"/>
      <c r="J1705" s="19"/>
      <c r="K1705" s="38"/>
      <c r="L1705" s="39"/>
      <c r="M1705" s="40"/>
      <c r="N1705" s="160"/>
    </row>
    <row r="1706" spans="2:14" ht="15">
      <c r="B1706" s="30"/>
      <c r="C1706" s="30"/>
      <c r="D1706" s="30"/>
      <c r="E1706" s="30"/>
      <c r="F1706" s="14"/>
      <c r="G1706" s="15"/>
      <c r="H1706" s="15"/>
      <c r="I1706" s="15"/>
      <c r="J1706" s="19"/>
      <c r="K1706" s="38"/>
      <c r="L1706" s="39"/>
      <c r="M1706" s="40"/>
      <c r="N1706" s="160"/>
    </row>
    <row r="1707" spans="2:14" ht="15">
      <c r="B1707" s="30"/>
      <c r="C1707" s="30"/>
      <c r="D1707" s="30"/>
      <c r="E1707" s="30"/>
      <c r="F1707" s="14"/>
      <c r="G1707" s="15"/>
      <c r="H1707" s="15"/>
      <c r="I1707" s="15"/>
      <c r="J1707" s="19"/>
      <c r="K1707" s="38"/>
      <c r="L1707" s="39"/>
      <c r="M1707" s="40"/>
      <c r="N1707" s="160"/>
    </row>
    <row r="1708" spans="2:14" ht="15">
      <c r="B1708" s="30"/>
      <c r="C1708" s="30"/>
      <c r="D1708" s="30"/>
      <c r="E1708" s="30"/>
      <c r="F1708" s="14"/>
      <c r="G1708" s="15"/>
      <c r="H1708" s="15"/>
      <c r="I1708" s="15"/>
      <c r="J1708" s="19"/>
      <c r="K1708" s="38"/>
      <c r="L1708" s="39"/>
      <c r="M1708" s="40"/>
      <c r="N1708" s="160"/>
    </row>
    <row r="1709" spans="2:14" ht="15">
      <c r="B1709" s="30"/>
      <c r="C1709" s="30"/>
      <c r="D1709" s="30"/>
      <c r="E1709" s="30"/>
      <c r="F1709" s="14"/>
      <c r="G1709" s="15"/>
      <c r="H1709" s="15"/>
      <c r="I1709" s="15"/>
      <c r="J1709" s="19"/>
      <c r="K1709" s="38"/>
      <c r="L1709" s="39"/>
      <c r="M1709" s="40"/>
      <c r="N1709" s="160"/>
    </row>
    <row r="1710" spans="2:14" ht="15">
      <c r="B1710" s="30"/>
      <c r="C1710" s="30"/>
      <c r="D1710" s="30"/>
      <c r="E1710" s="30"/>
      <c r="F1710" s="14"/>
      <c r="G1710" s="15"/>
      <c r="H1710" s="15"/>
      <c r="I1710" s="15"/>
      <c r="J1710" s="19"/>
      <c r="K1710" s="38"/>
      <c r="L1710" s="39"/>
      <c r="M1710" s="40"/>
      <c r="N1710" s="160"/>
    </row>
    <row r="1711" spans="2:14" ht="15">
      <c r="B1711" s="30"/>
      <c r="C1711" s="30"/>
      <c r="D1711" s="30"/>
      <c r="E1711" s="30"/>
      <c r="F1711" s="14"/>
      <c r="G1711" s="15"/>
      <c r="H1711" s="15"/>
      <c r="I1711" s="15"/>
      <c r="J1711" s="19"/>
      <c r="K1711" s="38"/>
      <c r="L1711" s="39"/>
      <c r="M1711" s="40"/>
      <c r="N1711" s="160"/>
    </row>
    <row r="1712" spans="2:14" ht="15">
      <c r="B1712" s="30"/>
      <c r="C1712" s="30"/>
      <c r="D1712" s="30"/>
      <c r="E1712" s="30"/>
      <c r="F1712" s="14"/>
      <c r="G1712" s="15"/>
      <c r="H1712" s="15"/>
      <c r="I1712" s="15"/>
      <c r="J1712" s="19"/>
      <c r="K1712" s="38"/>
      <c r="L1712" s="39"/>
      <c r="M1712" s="40"/>
      <c r="N1712" s="160"/>
    </row>
    <row r="1713" spans="2:14" ht="15">
      <c r="B1713" s="30"/>
      <c r="C1713" s="30"/>
      <c r="D1713" s="30"/>
      <c r="E1713" s="30"/>
      <c r="F1713" s="14"/>
      <c r="G1713" s="15"/>
      <c r="H1713" s="15"/>
      <c r="I1713" s="15"/>
      <c r="J1713" s="19"/>
      <c r="K1713" s="38"/>
      <c r="L1713" s="39"/>
      <c r="M1713" s="40"/>
      <c r="N1713" s="160"/>
    </row>
    <row r="1714" spans="2:14" ht="15">
      <c r="B1714" s="30"/>
      <c r="C1714" s="30"/>
      <c r="D1714" s="30"/>
      <c r="E1714" s="30"/>
      <c r="F1714" s="14"/>
      <c r="G1714" s="15"/>
      <c r="H1714" s="15"/>
      <c r="I1714" s="15"/>
      <c r="J1714" s="19"/>
      <c r="K1714" s="38"/>
      <c r="L1714" s="39"/>
      <c r="M1714" s="40"/>
      <c r="N1714" s="160"/>
    </row>
    <row r="1715" spans="2:14" ht="15">
      <c r="B1715" s="30"/>
      <c r="C1715" s="30"/>
      <c r="D1715" s="30"/>
      <c r="E1715" s="30"/>
      <c r="F1715" s="14"/>
      <c r="G1715" s="15"/>
      <c r="H1715" s="15"/>
      <c r="I1715" s="15"/>
      <c r="J1715" s="19"/>
      <c r="K1715" s="38"/>
      <c r="L1715" s="39"/>
      <c r="M1715" s="40"/>
      <c r="N1715" s="160"/>
    </row>
    <row r="1716" spans="2:14" ht="15">
      <c r="B1716" s="30"/>
      <c r="C1716" s="30"/>
      <c r="D1716" s="30"/>
      <c r="E1716" s="30"/>
      <c r="F1716" s="14"/>
      <c r="G1716" s="15"/>
      <c r="H1716" s="15"/>
      <c r="I1716" s="15"/>
      <c r="J1716" s="19"/>
      <c r="K1716" s="38"/>
      <c r="L1716" s="39"/>
      <c r="M1716" s="40"/>
      <c r="N1716" s="160"/>
    </row>
    <row r="1717" spans="2:14" ht="15">
      <c r="B1717" s="30"/>
      <c r="C1717" s="30"/>
      <c r="D1717" s="30"/>
      <c r="E1717" s="30"/>
      <c r="F1717" s="14"/>
      <c r="G1717" s="15"/>
      <c r="H1717" s="15"/>
      <c r="I1717" s="15"/>
      <c r="J1717" s="19"/>
      <c r="K1717" s="38"/>
      <c r="L1717" s="39"/>
      <c r="M1717" s="40"/>
      <c r="N1717" s="160"/>
    </row>
    <row r="1718" spans="2:14" ht="15">
      <c r="B1718" s="30"/>
      <c r="C1718" s="30"/>
      <c r="D1718" s="30"/>
      <c r="E1718" s="30"/>
      <c r="F1718" s="14"/>
      <c r="G1718" s="15"/>
      <c r="H1718" s="15"/>
      <c r="I1718" s="15"/>
      <c r="J1718" s="19"/>
      <c r="K1718" s="38"/>
      <c r="L1718" s="39"/>
      <c r="M1718" s="40"/>
      <c r="N1718" s="160"/>
    </row>
    <row r="1719" spans="2:14" ht="15">
      <c r="B1719" s="30"/>
      <c r="C1719" s="30"/>
      <c r="D1719" s="30"/>
      <c r="E1719" s="30"/>
      <c r="F1719" s="14"/>
      <c r="G1719" s="15"/>
      <c r="H1719" s="15"/>
      <c r="I1719" s="15"/>
      <c r="J1719" s="19"/>
      <c r="K1719" s="38"/>
      <c r="L1719" s="39"/>
      <c r="M1719" s="40"/>
      <c r="N1719" s="160"/>
    </row>
    <row r="1720" spans="2:14" ht="15">
      <c r="B1720" s="30"/>
      <c r="C1720" s="30"/>
      <c r="D1720" s="30"/>
      <c r="E1720" s="30"/>
      <c r="F1720" s="14"/>
      <c r="G1720" s="15"/>
      <c r="H1720" s="15"/>
      <c r="I1720" s="15"/>
      <c r="J1720" s="19"/>
      <c r="K1720" s="38"/>
      <c r="L1720" s="39"/>
      <c r="M1720" s="40"/>
      <c r="N1720" s="160"/>
    </row>
    <row r="1721" spans="2:14" ht="15">
      <c r="B1721" s="30"/>
      <c r="C1721" s="30"/>
      <c r="D1721" s="30"/>
      <c r="E1721" s="30"/>
      <c r="F1721" s="14"/>
      <c r="G1721" s="15"/>
      <c r="H1721" s="15"/>
      <c r="I1721" s="15"/>
      <c r="J1721" s="19"/>
      <c r="K1721" s="38"/>
      <c r="L1721" s="39"/>
      <c r="M1721" s="40"/>
      <c r="N1721" s="160"/>
    </row>
    <row r="1722" spans="2:14" ht="15">
      <c r="B1722" s="30"/>
      <c r="C1722" s="30"/>
      <c r="D1722" s="30"/>
      <c r="E1722" s="30"/>
      <c r="F1722" s="14"/>
      <c r="G1722" s="15"/>
      <c r="H1722" s="15"/>
      <c r="I1722" s="15"/>
      <c r="J1722" s="19"/>
      <c r="K1722" s="38"/>
      <c r="L1722" s="39"/>
      <c r="M1722" s="40"/>
      <c r="N1722" s="160"/>
    </row>
    <row r="1723" spans="2:14" ht="15">
      <c r="B1723" s="30"/>
      <c r="C1723" s="30"/>
      <c r="D1723" s="30"/>
      <c r="E1723" s="30"/>
      <c r="F1723" s="14"/>
      <c r="G1723" s="15"/>
      <c r="H1723" s="15"/>
      <c r="I1723" s="15"/>
      <c r="J1723" s="19"/>
      <c r="K1723" s="38"/>
      <c r="L1723" s="39"/>
      <c r="M1723" s="40"/>
      <c r="N1723" s="160"/>
    </row>
    <row r="1724" spans="2:14" ht="15">
      <c r="B1724" s="30"/>
      <c r="C1724" s="30"/>
      <c r="D1724" s="30"/>
      <c r="E1724" s="30"/>
      <c r="F1724" s="14"/>
      <c r="G1724" s="15"/>
      <c r="H1724" s="15"/>
      <c r="I1724" s="15"/>
      <c r="J1724" s="19"/>
      <c r="K1724" s="38"/>
      <c r="L1724" s="39"/>
      <c r="M1724" s="40"/>
      <c r="N1724" s="160"/>
    </row>
    <row r="1725" spans="2:14" ht="15">
      <c r="B1725" s="30"/>
      <c r="C1725" s="30"/>
      <c r="D1725" s="30"/>
      <c r="E1725" s="30"/>
      <c r="F1725" s="14"/>
      <c r="G1725" s="15"/>
      <c r="H1725" s="15"/>
      <c r="I1725" s="15"/>
      <c r="J1725" s="19"/>
      <c r="K1725" s="38"/>
      <c r="L1725" s="39"/>
      <c r="M1725" s="40"/>
      <c r="N1725" s="160"/>
    </row>
    <row r="1726" spans="2:14" ht="15">
      <c r="B1726" s="30"/>
      <c r="C1726" s="30"/>
      <c r="D1726" s="30"/>
      <c r="E1726" s="30"/>
      <c r="F1726" s="14"/>
      <c r="G1726" s="15"/>
      <c r="H1726" s="15"/>
      <c r="I1726" s="15"/>
      <c r="J1726" s="19"/>
      <c r="K1726" s="38"/>
      <c r="L1726" s="39"/>
      <c r="M1726" s="40"/>
      <c r="N1726" s="160"/>
    </row>
    <row r="1727" spans="2:14" ht="15">
      <c r="B1727" s="30"/>
      <c r="C1727" s="30"/>
      <c r="D1727" s="30"/>
      <c r="E1727" s="30"/>
      <c r="F1727" s="14"/>
      <c r="G1727" s="15"/>
      <c r="H1727" s="15"/>
      <c r="I1727" s="15"/>
      <c r="J1727" s="19"/>
      <c r="K1727" s="38"/>
      <c r="L1727" s="39"/>
      <c r="M1727" s="40"/>
      <c r="N1727" s="160"/>
    </row>
    <row r="1728" spans="2:14" ht="15">
      <c r="B1728" s="30"/>
      <c r="C1728" s="30"/>
      <c r="D1728" s="30"/>
      <c r="E1728" s="30"/>
      <c r="F1728" s="14"/>
      <c r="G1728" s="15"/>
      <c r="H1728" s="15"/>
      <c r="I1728" s="15"/>
      <c r="J1728" s="19"/>
      <c r="K1728" s="38"/>
      <c r="L1728" s="39"/>
      <c r="M1728" s="40"/>
      <c r="N1728" s="160"/>
    </row>
    <row r="1729" spans="2:14" ht="15">
      <c r="B1729" s="30"/>
      <c r="C1729" s="30"/>
      <c r="D1729" s="30"/>
      <c r="E1729" s="30"/>
      <c r="F1729" s="14"/>
      <c r="G1729" s="15"/>
      <c r="H1729" s="15"/>
      <c r="I1729" s="15"/>
      <c r="J1729" s="19"/>
      <c r="K1729" s="38"/>
      <c r="L1729" s="39"/>
      <c r="M1729" s="40"/>
      <c r="N1729" s="160"/>
    </row>
    <row r="1730" spans="2:14" ht="15">
      <c r="B1730" s="30"/>
      <c r="C1730" s="30"/>
      <c r="D1730" s="30"/>
      <c r="E1730" s="30"/>
      <c r="F1730" s="14"/>
      <c r="G1730" s="15"/>
      <c r="H1730" s="15"/>
      <c r="I1730" s="15"/>
      <c r="J1730" s="19"/>
      <c r="K1730" s="38"/>
      <c r="L1730" s="39"/>
      <c r="M1730" s="40"/>
      <c r="N1730" s="160"/>
    </row>
    <row r="1731" spans="2:14" ht="15">
      <c r="B1731" s="30"/>
      <c r="C1731" s="30"/>
      <c r="D1731" s="30"/>
      <c r="E1731" s="30"/>
      <c r="F1731" s="14"/>
      <c r="G1731" s="15"/>
      <c r="H1731" s="15"/>
      <c r="I1731" s="15"/>
      <c r="J1731" s="19"/>
      <c r="K1731" s="38"/>
      <c r="L1731" s="39"/>
      <c r="M1731" s="40"/>
      <c r="N1731" s="160"/>
    </row>
    <row r="1732" spans="2:14" ht="15">
      <c r="B1732" s="30"/>
      <c r="C1732" s="30"/>
      <c r="D1732" s="30"/>
      <c r="E1732" s="30"/>
      <c r="F1732" s="14"/>
      <c r="G1732" s="15"/>
      <c r="H1732" s="15"/>
      <c r="I1732" s="15"/>
      <c r="J1732" s="19"/>
      <c r="K1732" s="38"/>
      <c r="L1732" s="39"/>
      <c r="M1732" s="40"/>
      <c r="N1732" s="160"/>
    </row>
    <row r="1733" spans="2:14" ht="15">
      <c r="B1733" s="30"/>
      <c r="C1733" s="30"/>
      <c r="D1733" s="30"/>
      <c r="E1733" s="30"/>
      <c r="F1733" s="14"/>
      <c r="G1733" s="15"/>
      <c r="H1733" s="15"/>
      <c r="I1733" s="15"/>
      <c r="J1733" s="19"/>
      <c r="K1733" s="38"/>
      <c r="L1733" s="39"/>
      <c r="M1733" s="40"/>
      <c r="N1733" s="160"/>
    </row>
    <row r="1734" spans="2:14" ht="15">
      <c r="B1734" s="30"/>
      <c r="C1734" s="30"/>
      <c r="D1734" s="30"/>
      <c r="E1734" s="30"/>
      <c r="F1734" s="14"/>
      <c r="G1734" s="15"/>
      <c r="H1734" s="15"/>
      <c r="I1734" s="15"/>
      <c r="J1734" s="19"/>
      <c r="K1734" s="38"/>
      <c r="L1734" s="39"/>
      <c r="M1734" s="40"/>
      <c r="N1734" s="160"/>
    </row>
    <row r="1735" spans="2:14" ht="15">
      <c r="B1735" s="30"/>
      <c r="C1735" s="30"/>
      <c r="D1735" s="30"/>
      <c r="E1735" s="30"/>
      <c r="F1735" s="14"/>
      <c r="G1735" s="15"/>
      <c r="H1735" s="15"/>
      <c r="I1735" s="15"/>
      <c r="J1735" s="19"/>
      <c r="K1735" s="38"/>
      <c r="L1735" s="39"/>
      <c r="M1735" s="40"/>
      <c r="N1735" s="160"/>
    </row>
    <row r="1736" spans="2:14" ht="15">
      <c r="B1736" s="30"/>
      <c r="C1736" s="30"/>
      <c r="D1736" s="30"/>
      <c r="E1736" s="30"/>
      <c r="F1736" s="14"/>
      <c r="G1736" s="15"/>
      <c r="H1736" s="15"/>
      <c r="I1736" s="15"/>
      <c r="J1736" s="19"/>
      <c r="K1736" s="38"/>
      <c r="L1736" s="39"/>
      <c r="M1736" s="40"/>
      <c r="N1736" s="160"/>
    </row>
    <row r="1737" spans="2:14" ht="15">
      <c r="B1737" s="30"/>
      <c r="C1737" s="30"/>
      <c r="D1737" s="30"/>
      <c r="E1737" s="30"/>
      <c r="F1737" s="14"/>
      <c r="G1737" s="15"/>
      <c r="H1737" s="15"/>
      <c r="I1737" s="15"/>
      <c r="J1737" s="19"/>
      <c r="K1737" s="38"/>
      <c r="L1737" s="39"/>
      <c r="M1737" s="40"/>
      <c r="N1737" s="160"/>
    </row>
    <row r="1738" spans="2:14" ht="15">
      <c r="B1738" s="30"/>
      <c r="C1738" s="30"/>
      <c r="D1738" s="30"/>
      <c r="E1738" s="30"/>
      <c r="F1738" s="14"/>
      <c r="G1738" s="15"/>
      <c r="H1738" s="15"/>
      <c r="I1738" s="15"/>
      <c r="J1738" s="19"/>
      <c r="K1738" s="38"/>
      <c r="L1738" s="39"/>
      <c r="M1738" s="40"/>
      <c r="N1738" s="160"/>
    </row>
    <row r="1739" spans="2:14" ht="15">
      <c r="B1739" s="30"/>
      <c r="C1739" s="30"/>
      <c r="D1739" s="30"/>
      <c r="E1739" s="30"/>
      <c r="F1739" s="14"/>
      <c r="G1739" s="15"/>
      <c r="H1739" s="15"/>
      <c r="I1739" s="15"/>
      <c r="J1739" s="19"/>
      <c r="K1739" s="38"/>
      <c r="L1739" s="39"/>
      <c r="M1739" s="40"/>
      <c r="N1739" s="160"/>
    </row>
    <row r="1740" spans="2:14" ht="15">
      <c r="B1740" s="30"/>
      <c r="C1740" s="30"/>
      <c r="D1740" s="30"/>
      <c r="E1740" s="30"/>
      <c r="F1740" s="14"/>
      <c r="G1740" s="15"/>
      <c r="H1740" s="15"/>
      <c r="I1740" s="15"/>
      <c r="J1740" s="19"/>
      <c r="K1740" s="38"/>
      <c r="L1740" s="39"/>
      <c r="M1740" s="40"/>
      <c r="N1740" s="160"/>
    </row>
    <row r="1741" spans="2:14" ht="15">
      <c r="B1741" s="30"/>
      <c r="C1741" s="30"/>
      <c r="D1741" s="30"/>
      <c r="E1741" s="30"/>
      <c r="F1741" s="14"/>
      <c r="G1741" s="15"/>
      <c r="H1741" s="15"/>
      <c r="I1741" s="15"/>
      <c r="J1741" s="19"/>
      <c r="K1741" s="38"/>
      <c r="L1741" s="39"/>
      <c r="M1741" s="40"/>
      <c r="N1741" s="160"/>
    </row>
    <row r="1742" spans="2:14" ht="15">
      <c r="B1742" s="30"/>
      <c r="C1742" s="30"/>
      <c r="D1742" s="30"/>
      <c r="E1742" s="30"/>
      <c r="F1742" s="14"/>
      <c r="G1742" s="15"/>
      <c r="H1742" s="15"/>
      <c r="I1742" s="15"/>
      <c r="J1742" s="19"/>
      <c r="K1742" s="38"/>
      <c r="L1742" s="39"/>
      <c r="M1742" s="40"/>
      <c r="N1742" s="160"/>
    </row>
    <row r="1743" spans="2:14" ht="15">
      <c r="B1743" s="30"/>
      <c r="C1743" s="30"/>
      <c r="D1743" s="30"/>
      <c r="E1743" s="30"/>
      <c r="F1743" s="14"/>
      <c r="G1743" s="15"/>
      <c r="H1743" s="15"/>
      <c r="I1743" s="15"/>
      <c r="J1743" s="19"/>
      <c r="K1743" s="38"/>
      <c r="L1743" s="39"/>
      <c r="M1743" s="40"/>
      <c r="N1743" s="160"/>
    </row>
    <row r="1744" spans="2:14" ht="15">
      <c r="B1744" s="30"/>
      <c r="C1744" s="30"/>
      <c r="D1744" s="30"/>
      <c r="E1744" s="30"/>
      <c r="F1744" s="14"/>
      <c r="G1744" s="15"/>
      <c r="H1744" s="15"/>
      <c r="I1744" s="15"/>
      <c r="J1744" s="19"/>
      <c r="K1744" s="38"/>
      <c r="L1744" s="39"/>
      <c r="M1744" s="40"/>
      <c r="N1744" s="160"/>
    </row>
    <row r="1745" spans="2:14" ht="15">
      <c r="B1745" s="30"/>
      <c r="C1745" s="30"/>
      <c r="D1745" s="30"/>
      <c r="E1745" s="30"/>
      <c r="F1745" s="14"/>
      <c r="G1745" s="15"/>
      <c r="H1745" s="15"/>
      <c r="I1745" s="15"/>
      <c r="J1745" s="19"/>
      <c r="K1745" s="38"/>
      <c r="L1745" s="39"/>
      <c r="M1745" s="40"/>
      <c r="N1745" s="160"/>
    </row>
    <row r="1746" spans="2:14" ht="15">
      <c r="B1746" s="30"/>
      <c r="C1746" s="30"/>
      <c r="D1746" s="30"/>
      <c r="E1746" s="30"/>
      <c r="F1746" s="14"/>
      <c r="G1746" s="15"/>
      <c r="H1746" s="15"/>
      <c r="I1746" s="15"/>
      <c r="J1746" s="19"/>
      <c r="K1746" s="38"/>
      <c r="L1746" s="39"/>
      <c r="M1746" s="40"/>
      <c r="N1746" s="160"/>
    </row>
    <row r="1747" spans="2:14" ht="15">
      <c r="B1747" s="30"/>
      <c r="C1747" s="30"/>
      <c r="D1747" s="30"/>
      <c r="E1747" s="30"/>
      <c r="F1747" s="14"/>
      <c r="G1747" s="15"/>
      <c r="H1747" s="15"/>
      <c r="I1747" s="15"/>
      <c r="J1747" s="19"/>
      <c r="K1747" s="38"/>
      <c r="L1747" s="39"/>
      <c r="M1747" s="40"/>
      <c r="N1747" s="160"/>
    </row>
    <row r="1748" spans="2:14" ht="15">
      <c r="B1748" s="30"/>
      <c r="C1748" s="30"/>
      <c r="D1748" s="30"/>
      <c r="E1748" s="30"/>
      <c r="F1748" s="14"/>
      <c r="G1748" s="15"/>
      <c r="H1748" s="15"/>
      <c r="I1748" s="15"/>
      <c r="J1748" s="19"/>
      <c r="K1748" s="38"/>
      <c r="L1748" s="39"/>
      <c r="M1748" s="40"/>
      <c r="N1748" s="160"/>
    </row>
    <row r="1749" spans="2:14" ht="15">
      <c r="B1749" s="30"/>
      <c r="C1749" s="30"/>
      <c r="D1749" s="30"/>
      <c r="E1749" s="30"/>
      <c r="F1749" s="14"/>
      <c r="G1749" s="15"/>
      <c r="H1749" s="15"/>
      <c r="I1749" s="15"/>
      <c r="J1749" s="19"/>
      <c r="K1749" s="38"/>
      <c r="L1749" s="39"/>
      <c r="M1749" s="40"/>
      <c r="N1749" s="160"/>
    </row>
    <row r="1750" spans="2:14" ht="15">
      <c r="B1750" s="30"/>
      <c r="C1750" s="30"/>
      <c r="D1750" s="30"/>
      <c r="E1750" s="30"/>
      <c r="F1750" s="14"/>
      <c r="G1750" s="15"/>
      <c r="H1750" s="15"/>
      <c r="I1750" s="15"/>
      <c r="J1750" s="19"/>
      <c r="K1750" s="38"/>
      <c r="L1750" s="39"/>
      <c r="M1750" s="40"/>
      <c r="N1750" s="160"/>
    </row>
    <row r="1751" spans="2:14" ht="15">
      <c r="B1751" s="30"/>
      <c r="C1751" s="30"/>
      <c r="D1751" s="30"/>
      <c r="E1751" s="30"/>
      <c r="F1751" s="14"/>
      <c r="G1751" s="15"/>
      <c r="H1751" s="15"/>
      <c r="I1751" s="15"/>
      <c r="J1751" s="19"/>
      <c r="K1751" s="38"/>
      <c r="L1751" s="39"/>
      <c r="M1751" s="40"/>
      <c r="N1751" s="160"/>
    </row>
    <row r="1752" spans="2:14" ht="15">
      <c r="B1752" s="30"/>
      <c r="C1752" s="30"/>
      <c r="D1752" s="30"/>
      <c r="E1752" s="30"/>
      <c r="F1752" s="14"/>
      <c r="G1752" s="15"/>
      <c r="H1752" s="15"/>
      <c r="I1752" s="15"/>
      <c r="J1752" s="19"/>
      <c r="K1752" s="38"/>
      <c r="L1752" s="39"/>
      <c r="M1752" s="40"/>
      <c r="N1752" s="160"/>
    </row>
    <row r="1753" spans="2:14" ht="15">
      <c r="B1753" s="30"/>
      <c r="C1753" s="30"/>
      <c r="D1753" s="30"/>
      <c r="E1753" s="30"/>
      <c r="F1753" s="14"/>
      <c r="G1753" s="15"/>
      <c r="H1753" s="15"/>
      <c r="I1753" s="15"/>
      <c r="J1753" s="19"/>
      <c r="K1753" s="38"/>
      <c r="L1753" s="39"/>
      <c r="M1753" s="40"/>
      <c r="N1753" s="160"/>
    </row>
    <row r="1754" spans="2:14" ht="15">
      <c r="B1754" s="30"/>
      <c r="C1754" s="30"/>
      <c r="D1754" s="30"/>
      <c r="E1754" s="30"/>
      <c r="F1754" s="14"/>
      <c r="G1754" s="15"/>
      <c r="H1754" s="15"/>
      <c r="I1754" s="15"/>
      <c r="J1754" s="19"/>
      <c r="K1754" s="38"/>
      <c r="L1754" s="39"/>
      <c r="M1754" s="40"/>
      <c r="N1754" s="160"/>
    </row>
    <row r="1755" spans="2:14" ht="15">
      <c r="B1755" s="30"/>
      <c r="C1755" s="30"/>
      <c r="D1755" s="30"/>
      <c r="E1755" s="30"/>
      <c r="F1755" s="14"/>
      <c r="G1755" s="15"/>
      <c r="H1755" s="15"/>
      <c r="I1755" s="15"/>
      <c r="J1755" s="19"/>
      <c r="K1755" s="38"/>
      <c r="L1755" s="39"/>
      <c r="M1755" s="40"/>
      <c r="N1755" s="160"/>
    </row>
    <row r="1756" spans="2:14" ht="15">
      <c r="B1756" s="30"/>
      <c r="C1756" s="30"/>
      <c r="D1756" s="30"/>
      <c r="E1756" s="30"/>
      <c r="F1756" s="14"/>
      <c r="G1756" s="15"/>
      <c r="H1756" s="15"/>
      <c r="I1756" s="15"/>
      <c r="J1756" s="19"/>
      <c r="K1756" s="38"/>
      <c r="L1756" s="39"/>
      <c r="M1756" s="40"/>
      <c r="N1756" s="160"/>
    </row>
    <row r="1757" spans="2:14" ht="15">
      <c r="B1757" s="30"/>
      <c r="C1757" s="30"/>
      <c r="D1757" s="30"/>
      <c r="E1757" s="30"/>
      <c r="F1757" s="14"/>
      <c r="G1757" s="15"/>
      <c r="H1757" s="15"/>
      <c r="I1757" s="15"/>
      <c r="J1757" s="19"/>
      <c r="K1757" s="38"/>
      <c r="L1757" s="39"/>
      <c r="M1757" s="40"/>
      <c r="N1757" s="160"/>
    </row>
    <row r="1758" spans="2:14" ht="15">
      <c r="B1758" s="30"/>
      <c r="C1758" s="30"/>
      <c r="D1758" s="30"/>
      <c r="E1758" s="30"/>
      <c r="F1758" s="14"/>
      <c r="G1758" s="15"/>
      <c r="H1758" s="15"/>
      <c r="I1758" s="15"/>
      <c r="J1758" s="19"/>
      <c r="K1758" s="38"/>
      <c r="L1758" s="39"/>
      <c r="M1758" s="40"/>
      <c r="N1758" s="160"/>
    </row>
    <row r="1759" spans="2:14" ht="15">
      <c r="B1759" s="30"/>
      <c r="C1759" s="30"/>
      <c r="D1759" s="30"/>
      <c r="E1759" s="30"/>
      <c r="F1759" s="14"/>
      <c r="G1759" s="15"/>
      <c r="H1759" s="15"/>
      <c r="I1759" s="15"/>
      <c r="J1759" s="19"/>
      <c r="K1759" s="38"/>
      <c r="L1759" s="39"/>
      <c r="M1759" s="40"/>
      <c r="N1759" s="160"/>
    </row>
    <row r="1760" spans="2:14" ht="15">
      <c r="B1760" s="30"/>
      <c r="C1760" s="30"/>
      <c r="D1760" s="30"/>
      <c r="E1760" s="30"/>
      <c r="F1760" s="14"/>
      <c r="G1760" s="15"/>
      <c r="H1760" s="15"/>
      <c r="I1760" s="15"/>
      <c r="J1760" s="19"/>
      <c r="K1760" s="38"/>
      <c r="L1760" s="39"/>
      <c r="M1760" s="40"/>
      <c r="N1760" s="160"/>
    </row>
    <row r="1761" spans="2:14" ht="15">
      <c r="B1761" s="30"/>
      <c r="C1761" s="30"/>
      <c r="D1761" s="30"/>
      <c r="E1761" s="30"/>
      <c r="F1761" s="14"/>
      <c r="G1761" s="15"/>
      <c r="H1761" s="15"/>
      <c r="I1761" s="15"/>
      <c r="J1761" s="19"/>
      <c r="K1761" s="38"/>
      <c r="L1761" s="39"/>
      <c r="M1761" s="40"/>
      <c r="N1761" s="160"/>
    </row>
    <row r="1762" spans="2:14" ht="15">
      <c r="B1762" s="30"/>
      <c r="C1762" s="30"/>
      <c r="D1762" s="30"/>
      <c r="E1762" s="30"/>
      <c r="F1762" s="14"/>
      <c r="G1762" s="15"/>
      <c r="H1762" s="15"/>
      <c r="I1762" s="15"/>
      <c r="J1762" s="19"/>
      <c r="K1762" s="38"/>
      <c r="L1762" s="39"/>
      <c r="M1762" s="40"/>
      <c r="N1762" s="160"/>
    </row>
    <row r="1763" spans="2:14" ht="15">
      <c r="B1763" s="30"/>
      <c r="C1763" s="30"/>
      <c r="D1763" s="30"/>
      <c r="E1763" s="30"/>
      <c r="F1763" s="14"/>
      <c r="G1763" s="15"/>
      <c r="H1763" s="15"/>
      <c r="I1763" s="15"/>
      <c r="J1763" s="19"/>
      <c r="K1763" s="38"/>
      <c r="L1763" s="39"/>
      <c r="M1763" s="40"/>
      <c r="N1763" s="160"/>
    </row>
    <row r="1764" spans="2:14" ht="15">
      <c r="B1764" s="30"/>
      <c r="C1764" s="30"/>
      <c r="D1764" s="30"/>
      <c r="E1764" s="30"/>
      <c r="F1764" s="14"/>
      <c r="G1764" s="15"/>
      <c r="H1764" s="15"/>
      <c r="I1764" s="15"/>
      <c r="J1764" s="19"/>
      <c r="K1764" s="38"/>
      <c r="L1764" s="39"/>
      <c r="M1764" s="40"/>
      <c r="N1764" s="160"/>
    </row>
    <row r="1765" spans="2:14" ht="15">
      <c r="B1765" s="30"/>
      <c r="C1765" s="30"/>
      <c r="D1765" s="30"/>
      <c r="E1765" s="30"/>
      <c r="F1765" s="14"/>
      <c r="G1765" s="15"/>
      <c r="H1765" s="15"/>
      <c r="I1765" s="15"/>
      <c r="J1765" s="19"/>
      <c r="K1765" s="38"/>
      <c r="L1765" s="39"/>
      <c r="M1765" s="40"/>
      <c r="N1765" s="160"/>
    </row>
    <row r="1766" spans="2:14" ht="15">
      <c r="B1766" s="30"/>
      <c r="C1766" s="30"/>
      <c r="D1766" s="30"/>
      <c r="E1766" s="30"/>
      <c r="F1766" s="14"/>
      <c r="G1766" s="15"/>
      <c r="H1766" s="15"/>
      <c r="I1766" s="15"/>
      <c r="J1766" s="19"/>
      <c r="K1766" s="38"/>
      <c r="L1766" s="39"/>
      <c r="M1766" s="40"/>
      <c r="N1766" s="160"/>
    </row>
    <row r="1767" spans="2:14" ht="15">
      <c r="B1767" s="30"/>
      <c r="C1767" s="30"/>
      <c r="D1767" s="30"/>
      <c r="E1767" s="30"/>
      <c r="F1767" s="14"/>
      <c r="G1767" s="15"/>
      <c r="H1767" s="15"/>
      <c r="I1767" s="15"/>
      <c r="J1767" s="19"/>
      <c r="K1767" s="38"/>
      <c r="L1767" s="39"/>
      <c r="M1767" s="40"/>
      <c r="N1767" s="160"/>
    </row>
    <row r="1768" spans="2:14" ht="15">
      <c r="B1768" s="30"/>
      <c r="C1768" s="30"/>
      <c r="D1768" s="30"/>
      <c r="E1768" s="30"/>
      <c r="F1768" s="14"/>
      <c r="G1768" s="15"/>
      <c r="H1768" s="15"/>
      <c r="I1768" s="15"/>
      <c r="J1768" s="19"/>
      <c r="K1768" s="38"/>
      <c r="L1768" s="39"/>
      <c r="M1768" s="40"/>
      <c r="N1768" s="160"/>
    </row>
    <row r="1769" spans="2:14" ht="15">
      <c r="B1769" s="30"/>
      <c r="C1769" s="30"/>
      <c r="D1769" s="30"/>
      <c r="E1769" s="30"/>
      <c r="F1769" s="14"/>
      <c r="G1769" s="15"/>
      <c r="H1769" s="15"/>
      <c r="I1769" s="15"/>
      <c r="J1769" s="19"/>
      <c r="K1769" s="38"/>
      <c r="L1769" s="39"/>
      <c r="M1769" s="40"/>
      <c r="N1769" s="160"/>
    </row>
    <row r="1770" spans="2:14" ht="15">
      <c r="B1770" s="30"/>
      <c r="C1770" s="30"/>
      <c r="D1770" s="30"/>
      <c r="E1770" s="30"/>
      <c r="F1770" s="14"/>
      <c r="G1770" s="15"/>
      <c r="H1770" s="15"/>
      <c r="I1770" s="15"/>
      <c r="J1770" s="19"/>
      <c r="K1770" s="38"/>
      <c r="L1770" s="39"/>
      <c r="M1770" s="40"/>
      <c r="N1770" s="160"/>
    </row>
    <row r="1771" spans="2:14" ht="15">
      <c r="B1771" s="30"/>
      <c r="C1771" s="30"/>
      <c r="D1771" s="30"/>
      <c r="E1771" s="30"/>
      <c r="F1771" s="14"/>
      <c r="G1771" s="15"/>
      <c r="H1771" s="15"/>
      <c r="I1771" s="15"/>
      <c r="J1771" s="19"/>
      <c r="K1771" s="38"/>
      <c r="L1771" s="39"/>
      <c r="M1771" s="40"/>
      <c r="N1771" s="160"/>
    </row>
    <row r="1772" spans="2:14" ht="15">
      <c r="B1772" s="30"/>
      <c r="C1772" s="30"/>
      <c r="D1772" s="30"/>
      <c r="E1772" s="30"/>
      <c r="F1772" s="14"/>
      <c r="G1772" s="15"/>
      <c r="H1772" s="15"/>
      <c r="I1772" s="15"/>
      <c r="J1772" s="19"/>
      <c r="K1772" s="38"/>
      <c r="L1772" s="39"/>
      <c r="M1772" s="40"/>
      <c r="N1772" s="160"/>
    </row>
    <row r="1773" spans="2:14" ht="15">
      <c r="B1773" s="30"/>
      <c r="C1773" s="30"/>
      <c r="D1773" s="30"/>
      <c r="E1773" s="30"/>
      <c r="F1773" s="14"/>
      <c r="G1773" s="15"/>
      <c r="H1773" s="15"/>
      <c r="I1773" s="15"/>
      <c r="J1773" s="19"/>
      <c r="K1773" s="38"/>
      <c r="L1773" s="39"/>
      <c r="M1773" s="40"/>
      <c r="N1773" s="160"/>
    </row>
    <row r="1774" spans="2:14" ht="15">
      <c r="B1774" s="30"/>
      <c r="C1774" s="30"/>
      <c r="D1774" s="30"/>
      <c r="E1774" s="30"/>
      <c r="F1774" s="14"/>
      <c r="G1774" s="15"/>
      <c r="H1774" s="15"/>
      <c r="I1774" s="15"/>
      <c r="J1774" s="19"/>
      <c r="K1774" s="38"/>
      <c r="L1774" s="39"/>
      <c r="M1774" s="40"/>
      <c r="N1774" s="160"/>
    </row>
    <row r="1775" spans="2:14" ht="15">
      <c r="B1775" s="30"/>
      <c r="C1775" s="30"/>
      <c r="D1775" s="30"/>
      <c r="E1775" s="30"/>
      <c r="F1775" s="14"/>
      <c r="G1775" s="15"/>
      <c r="H1775" s="15"/>
      <c r="I1775" s="15"/>
      <c r="J1775" s="19"/>
      <c r="K1775" s="38"/>
      <c r="L1775" s="39"/>
      <c r="M1775" s="40"/>
      <c r="N1775" s="160"/>
    </row>
    <row r="1776" spans="2:14" ht="15">
      <c r="B1776" s="30"/>
      <c r="C1776" s="30"/>
      <c r="D1776" s="30"/>
      <c r="E1776" s="30"/>
      <c r="F1776" s="14"/>
      <c r="G1776" s="15"/>
      <c r="H1776" s="15"/>
      <c r="I1776" s="15"/>
      <c r="J1776" s="19"/>
      <c r="K1776" s="38"/>
      <c r="L1776" s="39"/>
      <c r="M1776" s="40"/>
      <c r="N1776" s="160"/>
    </row>
    <row r="1777" spans="2:14" ht="15">
      <c r="B1777" s="30"/>
      <c r="C1777" s="30"/>
      <c r="D1777" s="30"/>
      <c r="E1777" s="30"/>
      <c r="F1777" s="14"/>
      <c r="G1777" s="15"/>
      <c r="H1777" s="15"/>
      <c r="I1777" s="15"/>
      <c r="J1777" s="19"/>
      <c r="K1777" s="38"/>
      <c r="L1777" s="39"/>
      <c r="M1777" s="40"/>
      <c r="N1777" s="160"/>
    </row>
    <row r="1778" spans="2:14" ht="15">
      <c r="B1778" s="30"/>
      <c r="C1778" s="30"/>
      <c r="D1778" s="30"/>
      <c r="E1778" s="30"/>
      <c r="F1778" s="14"/>
      <c r="G1778" s="15"/>
      <c r="H1778" s="15"/>
      <c r="I1778" s="15"/>
      <c r="J1778" s="19"/>
      <c r="K1778" s="38"/>
      <c r="L1778" s="39"/>
      <c r="M1778" s="40"/>
      <c r="N1778" s="160"/>
    </row>
    <row r="1779" spans="2:14" ht="15">
      <c r="B1779" s="30"/>
      <c r="C1779" s="30"/>
      <c r="D1779" s="30"/>
      <c r="E1779" s="30"/>
      <c r="F1779" s="14"/>
      <c r="G1779" s="15"/>
      <c r="H1779" s="15"/>
      <c r="I1779" s="15"/>
      <c r="J1779" s="19"/>
      <c r="K1779" s="38"/>
      <c r="L1779" s="39"/>
      <c r="M1779" s="40"/>
      <c r="N1779" s="160"/>
    </row>
    <row r="1780" spans="2:14" ht="15">
      <c r="B1780" s="30"/>
      <c r="C1780" s="30"/>
      <c r="D1780" s="30"/>
      <c r="E1780" s="30"/>
      <c r="F1780" s="14"/>
      <c r="G1780" s="15"/>
      <c r="H1780" s="15"/>
      <c r="I1780" s="15"/>
      <c r="J1780" s="19"/>
      <c r="K1780" s="38"/>
      <c r="L1780" s="39"/>
      <c r="M1780" s="40"/>
      <c r="N1780" s="160"/>
    </row>
    <row r="1781" spans="2:14" ht="15">
      <c r="B1781" s="30"/>
      <c r="C1781" s="30"/>
      <c r="D1781" s="30"/>
      <c r="E1781" s="30"/>
      <c r="F1781" s="14"/>
      <c r="G1781" s="15"/>
      <c r="H1781" s="15"/>
      <c r="I1781" s="15"/>
      <c r="J1781" s="19"/>
      <c r="K1781" s="38"/>
      <c r="L1781" s="39"/>
      <c r="M1781" s="40"/>
      <c r="N1781" s="160"/>
    </row>
    <row r="1782" spans="2:14" ht="15">
      <c r="B1782" s="30"/>
      <c r="C1782" s="30"/>
      <c r="D1782" s="30"/>
      <c r="E1782" s="30"/>
      <c r="F1782" s="14"/>
      <c r="G1782" s="15"/>
      <c r="H1782" s="15"/>
      <c r="I1782" s="15"/>
      <c r="J1782" s="19"/>
      <c r="K1782" s="38"/>
      <c r="L1782" s="39"/>
      <c r="M1782" s="40"/>
      <c r="N1782" s="160"/>
    </row>
    <row r="1783" spans="2:14" ht="15">
      <c r="B1783" s="30"/>
      <c r="C1783" s="30"/>
      <c r="D1783" s="30"/>
      <c r="E1783" s="30"/>
      <c r="F1783" s="14"/>
      <c r="G1783" s="15"/>
      <c r="H1783" s="15"/>
      <c r="I1783" s="15"/>
      <c r="J1783" s="19"/>
      <c r="K1783" s="38"/>
      <c r="L1783" s="39"/>
      <c r="M1783" s="40"/>
      <c r="N1783" s="160"/>
    </row>
    <row r="1784" spans="2:14" ht="15">
      <c r="B1784" s="30"/>
      <c r="C1784" s="30"/>
      <c r="D1784" s="30"/>
      <c r="E1784" s="30"/>
      <c r="F1784" s="14"/>
      <c r="G1784" s="15"/>
      <c r="H1784" s="15"/>
      <c r="I1784" s="15"/>
      <c r="J1784" s="19"/>
      <c r="K1784" s="38"/>
      <c r="L1784" s="39"/>
      <c r="M1784" s="40"/>
      <c r="N1784" s="160"/>
    </row>
    <row r="1785" spans="2:14" ht="15">
      <c r="B1785" s="30"/>
      <c r="C1785" s="30"/>
      <c r="D1785" s="30"/>
      <c r="E1785" s="30"/>
      <c r="F1785" s="14"/>
      <c r="G1785" s="15"/>
      <c r="H1785" s="15"/>
      <c r="I1785" s="15"/>
      <c r="J1785" s="19"/>
      <c r="K1785" s="38"/>
      <c r="L1785" s="39"/>
      <c r="M1785" s="40"/>
      <c r="N1785" s="160"/>
    </row>
    <row r="1786" spans="2:14" ht="15">
      <c r="B1786" s="30"/>
      <c r="C1786" s="30"/>
      <c r="D1786" s="30"/>
      <c r="E1786" s="30"/>
      <c r="F1786" s="14"/>
      <c r="G1786" s="15"/>
      <c r="H1786" s="15"/>
      <c r="I1786" s="15"/>
      <c r="J1786" s="19"/>
      <c r="K1786" s="38"/>
      <c r="L1786" s="39"/>
      <c r="M1786" s="40"/>
      <c r="N1786" s="160"/>
    </row>
    <row r="1787" spans="2:14" ht="15">
      <c r="B1787" s="30"/>
      <c r="C1787" s="30"/>
      <c r="D1787" s="30"/>
      <c r="E1787" s="30"/>
      <c r="F1787" s="14"/>
      <c r="G1787" s="15"/>
      <c r="H1787" s="15"/>
      <c r="I1787" s="15"/>
      <c r="J1787" s="19"/>
      <c r="K1787" s="38"/>
      <c r="L1787" s="39"/>
      <c r="M1787" s="40"/>
      <c r="N1787" s="160"/>
    </row>
    <row r="1788" spans="2:14" ht="15">
      <c r="B1788" s="30"/>
      <c r="C1788" s="30"/>
      <c r="D1788" s="30"/>
      <c r="E1788" s="30"/>
      <c r="F1788" s="14"/>
      <c r="G1788" s="15"/>
      <c r="H1788" s="15"/>
      <c r="I1788" s="15"/>
      <c r="J1788" s="19"/>
      <c r="K1788" s="38"/>
      <c r="L1788" s="39"/>
      <c r="M1788" s="40"/>
      <c r="N1788" s="160"/>
    </row>
    <row r="1789" spans="2:14" ht="15">
      <c r="B1789" s="30"/>
      <c r="C1789" s="30"/>
      <c r="D1789" s="30"/>
      <c r="E1789" s="30"/>
      <c r="F1789" s="14"/>
      <c r="G1789" s="15"/>
      <c r="H1789" s="15"/>
      <c r="I1789" s="15"/>
      <c r="J1789" s="19"/>
      <c r="K1789" s="38"/>
      <c r="L1789" s="39"/>
      <c r="M1789" s="40"/>
      <c r="N1789" s="160"/>
    </row>
    <row r="1790" spans="2:14" ht="15">
      <c r="B1790" s="30"/>
      <c r="C1790" s="30"/>
      <c r="D1790" s="30"/>
      <c r="E1790" s="30"/>
      <c r="F1790" s="14"/>
      <c r="G1790" s="15"/>
      <c r="H1790" s="15"/>
      <c r="I1790" s="15"/>
      <c r="J1790" s="19"/>
      <c r="K1790" s="38"/>
      <c r="L1790" s="39"/>
      <c r="M1790" s="40"/>
      <c r="N1790" s="160"/>
    </row>
    <row r="1791" spans="2:14" ht="15">
      <c r="B1791" s="30"/>
      <c r="C1791" s="30"/>
      <c r="D1791" s="30"/>
      <c r="E1791" s="30"/>
      <c r="F1791" s="14"/>
      <c r="G1791" s="15"/>
      <c r="H1791" s="15"/>
      <c r="I1791" s="15"/>
      <c r="J1791" s="19"/>
      <c r="K1791" s="38"/>
      <c r="L1791" s="39"/>
      <c r="M1791" s="40"/>
      <c r="N1791" s="160"/>
    </row>
    <row r="1792" spans="2:14" ht="15">
      <c r="B1792" s="30"/>
      <c r="C1792" s="30"/>
      <c r="D1792" s="30"/>
      <c r="E1792" s="30"/>
      <c r="F1792" s="14"/>
      <c r="G1792" s="15"/>
      <c r="H1792" s="15"/>
      <c r="I1792" s="15"/>
      <c r="J1792" s="19"/>
      <c r="K1792" s="38"/>
      <c r="L1792" s="39"/>
      <c r="M1792" s="40"/>
      <c r="N1792" s="160"/>
    </row>
    <row r="1793" spans="2:14" ht="15">
      <c r="B1793" s="30"/>
      <c r="C1793" s="30"/>
      <c r="D1793" s="30"/>
      <c r="E1793" s="30"/>
      <c r="F1793" s="14"/>
      <c r="G1793" s="15"/>
      <c r="H1793" s="15"/>
      <c r="I1793" s="15"/>
      <c r="J1793" s="19"/>
      <c r="K1793" s="38"/>
      <c r="L1793" s="39"/>
      <c r="M1793" s="40"/>
      <c r="N1793" s="160"/>
    </row>
    <row r="1794" spans="2:14" ht="15">
      <c r="B1794" s="30"/>
      <c r="C1794" s="30"/>
      <c r="D1794" s="30"/>
      <c r="E1794" s="30"/>
      <c r="F1794" s="14"/>
      <c r="G1794" s="15"/>
      <c r="H1794" s="15"/>
      <c r="I1794" s="15"/>
      <c r="J1794" s="19"/>
      <c r="K1794" s="38"/>
      <c r="L1794" s="39"/>
      <c r="M1794" s="40"/>
      <c r="N1794" s="160"/>
    </row>
    <row r="1795" spans="2:14" ht="15">
      <c r="B1795" s="30"/>
      <c r="C1795" s="30"/>
      <c r="D1795" s="30"/>
      <c r="E1795" s="30"/>
      <c r="F1795" s="14"/>
      <c r="G1795" s="15"/>
      <c r="H1795" s="15"/>
      <c r="I1795" s="15"/>
      <c r="J1795" s="19"/>
      <c r="K1795" s="38"/>
      <c r="L1795" s="39"/>
      <c r="M1795" s="40"/>
      <c r="N1795" s="160"/>
    </row>
    <row r="1796" spans="2:14" ht="15">
      <c r="B1796" s="30"/>
      <c r="C1796" s="30"/>
      <c r="D1796" s="30"/>
      <c r="E1796" s="30"/>
      <c r="F1796" s="14"/>
      <c r="G1796" s="15"/>
      <c r="H1796" s="15"/>
      <c r="I1796" s="15"/>
      <c r="J1796" s="19"/>
      <c r="K1796" s="38"/>
      <c r="L1796" s="39"/>
      <c r="M1796" s="40"/>
      <c r="N1796" s="160"/>
    </row>
    <row r="1797" spans="2:14" ht="15">
      <c r="B1797" s="30"/>
      <c r="C1797" s="30"/>
      <c r="D1797" s="30"/>
      <c r="E1797" s="30"/>
      <c r="F1797" s="14"/>
      <c r="G1797" s="15"/>
      <c r="H1797" s="15"/>
      <c r="I1797" s="15"/>
      <c r="J1797" s="19"/>
      <c r="K1797" s="38"/>
      <c r="L1797" s="39"/>
      <c r="M1797" s="40"/>
      <c r="N1797" s="160"/>
    </row>
    <row r="1798" spans="2:14" ht="15">
      <c r="B1798" s="30"/>
      <c r="C1798" s="30"/>
      <c r="D1798" s="30"/>
      <c r="E1798" s="30"/>
      <c r="F1798" s="14"/>
      <c r="G1798" s="15"/>
      <c r="H1798" s="15"/>
      <c r="I1798" s="15"/>
      <c r="J1798" s="19"/>
      <c r="K1798" s="38"/>
      <c r="L1798" s="39"/>
      <c r="M1798" s="40"/>
      <c r="N1798" s="160"/>
    </row>
    <row r="1799" spans="2:14" ht="15">
      <c r="B1799" s="30"/>
      <c r="C1799" s="30"/>
      <c r="D1799" s="30"/>
      <c r="E1799" s="30"/>
      <c r="F1799" s="14"/>
      <c r="G1799" s="15"/>
      <c r="H1799" s="15"/>
      <c r="I1799" s="15"/>
      <c r="J1799" s="19"/>
      <c r="K1799" s="38"/>
      <c r="L1799" s="39"/>
      <c r="M1799" s="40"/>
      <c r="N1799" s="160"/>
    </row>
    <row r="1800" spans="2:14" ht="15">
      <c r="B1800" s="30"/>
      <c r="C1800" s="30"/>
      <c r="D1800" s="30"/>
      <c r="E1800" s="30"/>
      <c r="F1800" s="14"/>
      <c r="G1800" s="15"/>
      <c r="H1800" s="15"/>
      <c r="I1800" s="15"/>
      <c r="J1800" s="19"/>
      <c r="K1800" s="38"/>
      <c r="L1800" s="39"/>
      <c r="M1800" s="40"/>
      <c r="N1800" s="160"/>
    </row>
    <row r="1801" spans="2:14" ht="15">
      <c r="B1801" s="30"/>
      <c r="C1801" s="30"/>
      <c r="D1801" s="30"/>
      <c r="E1801" s="30"/>
      <c r="F1801" s="14"/>
      <c r="G1801" s="15"/>
      <c r="H1801" s="15"/>
      <c r="I1801" s="15"/>
      <c r="J1801" s="19"/>
      <c r="K1801" s="38"/>
      <c r="L1801" s="39"/>
      <c r="M1801" s="40"/>
      <c r="N1801" s="160"/>
    </row>
    <row r="1802" spans="2:14" ht="15">
      <c r="B1802" s="30"/>
      <c r="C1802" s="30"/>
      <c r="D1802" s="30"/>
      <c r="E1802" s="30"/>
      <c r="F1802" s="14"/>
      <c r="G1802" s="15"/>
      <c r="H1802" s="15"/>
      <c r="I1802" s="15"/>
      <c r="J1802" s="19"/>
      <c r="K1802" s="38"/>
      <c r="L1802" s="39"/>
      <c r="M1802" s="40"/>
      <c r="N1802" s="160"/>
    </row>
    <row r="1803" spans="2:14" ht="15">
      <c r="B1803" s="30"/>
      <c r="C1803" s="30"/>
      <c r="D1803" s="30"/>
      <c r="E1803" s="30"/>
      <c r="F1803" s="14"/>
      <c r="G1803" s="15"/>
      <c r="H1803" s="15"/>
      <c r="I1803" s="15"/>
      <c r="J1803" s="19"/>
      <c r="K1803" s="38"/>
      <c r="L1803" s="39"/>
      <c r="M1803" s="40"/>
      <c r="N1803" s="160"/>
    </row>
    <row r="1804" spans="2:14" ht="15">
      <c r="B1804" s="30"/>
      <c r="C1804" s="30"/>
      <c r="D1804" s="30"/>
      <c r="E1804" s="30"/>
      <c r="F1804" s="14"/>
      <c r="G1804" s="15"/>
      <c r="H1804" s="15"/>
      <c r="I1804" s="15"/>
      <c r="J1804" s="19"/>
      <c r="K1804" s="38"/>
      <c r="L1804" s="39"/>
      <c r="M1804" s="40"/>
      <c r="N1804" s="160"/>
    </row>
    <row r="1805" spans="2:14" ht="15">
      <c r="B1805" s="30"/>
      <c r="C1805" s="30"/>
      <c r="D1805" s="30"/>
      <c r="E1805" s="30"/>
      <c r="F1805" s="14"/>
      <c r="G1805" s="15"/>
      <c r="H1805" s="15"/>
      <c r="I1805" s="15"/>
      <c r="J1805" s="19"/>
      <c r="K1805" s="38"/>
      <c r="L1805" s="39"/>
      <c r="M1805" s="40"/>
      <c r="N1805" s="160"/>
    </row>
    <row r="1806" spans="2:14" ht="15">
      <c r="B1806" s="30"/>
      <c r="C1806" s="30"/>
      <c r="D1806" s="30"/>
      <c r="E1806" s="30"/>
      <c r="F1806" s="14"/>
      <c r="G1806" s="15"/>
      <c r="H1806" s="15"/>
      <c r="I1806" s="15"/>
      <c r="J1806" s="19"/>
      <c r="K1806" s="38"/>
      <c r="L1806" s="39"/>
      <c r="M1806" s="40"/>
      <c r="N1806" s="160"/>
    </row>
    <row r="1807" spans="2:14" ht="15">
      <c r="B1807" s="30"/>
      <c r="C1807" s="30"/>
      <c r="D1807" s="30"/>
      <c r="E1807" s="30"/>
      <c r="F1807" s="14"/>
      <c r="G1807" s="15"/>
      <c r="H1807" s="15"/>
      <c r="I1807" s="15"/>
      <c r="J1807" s="19"/>
      <c r="K1807" s="38"/>
      <c r="L1807" s="39"/>
      <c r="M1807" s="40"/>
      <c r="N1807" s="160"/>
    </row>
    <row r="1808" spans="2:14" ht="15">
      <c r="B1808" s="30"/>
      <c r="C1808" s="30"/>
      <c r="D1808" s="30"/>
      <c r="E1808" s="30"/>
      <c r="F1808" s="14"/>
      <c r="G1808" s="15"/>
      <c r="H1808" s="15"/>
      <c r="I1808" s="15"/>
      <c r="J1808" s="19"/>
      <c r="K1808" s="38"/>
      <c r="L1808" s="39"/>
      <c r="M1808" s="40"/>
      <c r="N1808" s="160"/>
    </row>
    <row r="1809" spans="2:14" ht="15">
      <c r="B1809" s="30"/>
      <c r="C1809" s="30"/>
      <c r="D1809" s="30"/>
      <c r="E1809" s="30"/>
      <c r="F1809" s="14"/>
      <c r="G1809" s="15"/>
      <c r="H1809" s="15"/>
      <c r="I1809" s="15"/>
      <c r="J1809" s="19"/>
      <c r="K1809" s="38"/>
      <c r="L1809" s="39"/>
      <c r="M1809" s="40"/>
      <c r="N1809" s="160"/>
    </row>
    <row r="1810" spans="2:14" ht="15">
      <c r="B1810" s="30"/>
      <c r="C1810" s="30"/>
      <c r="D1810" s="30"/>
      <c r="E1810" s="30"/>
      <c r="F1810" s="14"/>
      <c r="G1810" s="15"/>
      <c r="H1810" s="15"/>
      <c r="I1810" s="15"/>
      <c r="J1810" s="19"/>
      <c r="K1810" s="38"/>
      <c r="L1810" s="39"/>
      <c r="M1810" s="40"/>
      <c r="N1810" s="160"/>
    </row>
    <row r="1811" spans="2:14" ht="15">
      <c r="B1811" s="30"/>
      <c r="C1811" s="30"/>
      <c r="D1811" s="30"/>
      <c r="E1811" s="30"/>
      <c r="F1811" s="14"/>
      <c r="G1811" s="15"/>
      <c r="H1811" s="15"/>
      <c r="I1811" s="15"/>
      <c r="J1811" s="19"/>
      <c r="K1811" s="38"/>
      <c r="L1811" s="39"/>
      <c r="M1811" s="40"/>
      <c r="N1811" s="160"/>
    </row>
    <row r="1812" spans="2:14" ht="15">
      <c r="B1812" s="30"/>
      <c r="C1812" s="30"/>
      <c r="D1812" s="30"/>
      <c r="E1812" s="30"/>
      <c r="F1812" s="14"/>
      <c r="G1812" s="15"/>
      <c r="H1812" s="15"/>
      <c r="I1812" s="15"/>
      <c r="J1812" s="19"/>
      <c r="K1812" s="38"/>
      <c r="L1812" s="39"/>
      <c r="M1812" s="40"/>
      <c r="N1812" s="160"/>
    </row>
    <row r="1813" spans="2:14" ht="15">
      <c r="B1813" s="30"/>
      <c r="C1813" s="30"/>
      <c r="D1813" s="30"/>
      <c r="E1813" s="30"/>
      <c r="F1813" s="14"/>
      <c r="G1813" s="15"/>
      <c r="H1813" s="15"/>
      <c r="I1813" s="15"/>
      <c r="J1813" s="19"/>
      <c r="K1813" s="38"/>
      <c r="L1813" s="39"/>
      <c r="M1813" s="40"/>
      <c r="N1813" s="160"/>
    </row>
    <row r="1814" spans="2:14" ht="15">
      <c r="B1814" s="30"/>
      <c r="C1814" s="30"/>
      <c r="D1814" s="30"/>
      <c r="E1814" s="30"/>
      <c r="F1814" s="14"/>
      <c r="G1814" s="15"/>
      <c r="H1814" s="15"/>
      <c r="I1814" s="15"/>
      <c r="J1814" s="19"/>
      <c r="K1814" s="38"/>
      <c r="L1814" s="39"/>
      <c r="M1814" s="40"/>
      <c r="N1814" s="160"/>
    </row>
    <row r="1815" spans="2:14" ht="15">
      <c r="B1815" s="30"/>
      <c r="C1815" s="30"/>
      <c r="D1815" s="30"/>
      <c r="E1815" s="30"/>
      <c r="F1815" s="14"/>
      <c r="G1815" s="15"/>
      <c r="H1815" s="15"/>
      <c r="I1815" s="15"/>
      <c r="J1815" s="19"/>
      <c r="K1815" s="38"/>
      <c r="L1815" s="39"/>
      <c r="M1815" s="40"/>
      <c r="N1815" s="160"/>
    </row>
    <row r="1816" spans="2:14" ht="15">
      <c r="B1816" s="30"/>
      <c r="C1816" s="30"/>
      <c r="D1816" s="30"/>
      <c r="E1816" s="30"/>
      <c r="F1816" s="14"/>
      <c r="G1816" s="15"/>
      <c r="H1816" s="15"/>
      <c r="I1816" s="15"/>
      <c r="J1816" s="19"/>
      <c r="K1816" s="38"/>
      <c r="L1816" s="39"/>
      <c r="M1816" s="40"/>
      <c r="N1816" s="160"/>
    </row>
    <row r="1817" spans="2:14" ht="15">
      <c r="B1817" s="30"/>
      <c r="C1817" s="30"/>
      <c r="D1817" s="30"/>
      <c r="E1817" s="30"/>
      <c r="F1817" s="14"/>
      <c r="G1817" s="15"/>
      <c r="H1817" s="15"/>
      <c r="I1817" s="15"/>
      <c r="J1817" s="19"/>
      <c r="K1817" s="38"/>
      <c r="L1817" s="39"/>
      <c r="M1817" s="40"/>
      <c r="N1817" s="160"/>
    </row>
    <row r="1818" spans="2:14" ht="15">
      <c r="B1818" s="30"/>
      <c r="C1818" s="30"/>
      <c r="D1818" s="30"/>
      <c r="E1818" s="30"/>
      <c r="F1818" s="14"/>
      <c r="G1818" s="15"/>
      <c r="H1818" s="15"/>
      <c r="I1818" s="15"/>
      <c r="J1818" s="19"/>
      <c r="K1818" s="38"/>
      <c r="L1818" s="39"/>
      <c r="M1818" s="40"/>
      <c r="N1818" s="160"/>
    </row>
    <row r="1819" spans="2:14" ht="15">
      <c r="B1819" s="30"/>
      <c r="C1819" s="30"/>
      <c r="D1819" s="30"/>
      <c r="E1819" s="30"/>
      <c r="F1819" s="14"/>
      <c r="G1819" s="15"/>
      <c r="H1819" s="15"/>
      <c r="I1819" s="15"/>
      <c r="J1819" s="19"/>
      <c r="K1819" s="38"/>
      <c r="L1819" s="39"/>
      <c r="M1819" s="40"/>
      <c r="N1819" s="160"/>
    </row>
    <row r="1820" spans="2:14" ht="15">
      <c r="B1820" s="30"/>
      <c r="C1820" s="30"/>
      <c r="D1820" s="30"/>
      <c r="E1820" s="30"/>
      <c r="F1820" s="14"/>
      <c r="G1820" s="15"/>
      <c r="H1820" s="15"/>
      <c r="I1820" s="15"/>
      <c r="J1820" s="19"/>
      <c r="K1820" s="38"/>
      <c r="L1820" s="39"/>
      <c r="M1820" s="40"/>
      <c r="N1820" s="160"/>
    </row>
    <row r="1821" spans="2:14" ht="15">
      <c r="B1821" s="30"/>
      <c r="C1821" s="30"/>
      <c r="D1821" s="30"/>
      <c r="E1821" s="30"/>
      <c r="F1821" s="14"/>
      <c r="G1821" s="15"/>
      <c r="H1821" s="15"/>
      <c r="I1821" s="15"/>
      <c r="J1821" s="19"/>
      <c r="K1821" s="38"/>
      <c r="L1821" s="39"/>
      <c r="M1821" s="40"/>
      <c r="N1821" s="160"/>
    </row>
    <row r="1822" spans="2:14" ht="15">
      <c r="B1822" s="30"/>
      <c r="C1822" s="30"/>
      <c r="D1822" s="30"/>
      <c r="E1822" s="30"/>
      <c r="F1822" s="14"/>
      <c r="G1822" s="15"/>
      <c r="H1822" s="15"/>
      <c r="I1822" s="15"/>
      <c r="J1822" s="19"/>
      <c r="K1822" s="38"/>
      <c r="L1822" s="39"/>
      <c r="M1822" s="40"/>
      <c r="N1822" s="160"/>
    </row>
    <row r="1823" spans="2:14" ht="15">
      <c r="B1823" s="30"/>
      <c r="C1823" s="30"/>
      <c r="D1823" s="30"/>
      <c r="E1823" s="30"/>
      <c r="F1823" s="14"/>
      <c r="G1823" s="15"/>
      <c r="H1823" s="15"/>
      <c r="I1823" s="15"/>
      <c r="J1823" s="19"/>
      <c r="K1823" s="38"/>
      <c r="L1823" s="39"/>
      <c r="M1823" s="40"/>
      <c r="N1823" s="160"/>
    </row>
    <row r="1824" spans="2:14" ht="15">
      <c r="B1824" s="30"/>
      <c r="C1824" s="30"/>
      <c r="D1824" s="30"/>
      <c r="E1824" s="30"/>
      <c r="F1824" s="14"/>
      <c r="G1824" s="15"/>
      <c r="H1824" s="15"/>
      <c r="I1824" s="15"/>
      <c r="J1824" s="19"/>
      <c r="K1824" s="38"/>
      <c r="L1824" s="39"/>
      <c r="M1824" s="40"/>
      <c r="N1824" s="160"/>
    </row>
    <row r="1825" spans="2:14" ht="15">
      <c r="B1825" s="30"/>
      <c r="C1825" s="30"/>
      <c r="D1825" s="30"/>
      <c r="E1825" s="30"/>
      <c r="F1825" s="14"/>
      <c r="G1825" s="15"/>
      <c r="H1825" s="15"/>
      <c r="I1825" s="15"/>
      <c r="J1825" s="19"/>
      <c r="K1825" s="38"/>
      <c r="L1825" s="39"/>
      <c r="M1825" s="40"/>
      <c r="N1825" s="160"/>
    </row>
    <row r="1826" spans="2:14" ht="15">
      <c r="B1826" s="30"/>
      <c r="C1826" s="30"/>
      <c r="D1826" s="30"/>
      <c r="E1826" s="30"/>
      <c r="F1826" s="14"/>
      <c r="G1826" s="15"/>
      <c r="H1826" s="15"/>
      <c r="I1826" s="15"/>
      <c r="J1826" s="19"/>
      <c r="K1826" s="38"/>
      <c r="L1826" s="39"/>
      <c r="M1826" s="40"/>
      <c r="N1826" s="160"/>
    </row>
    <row r="1827" spans="2:14" ht="15">
      <c r="B1827" s="30"/>
      <c r="C1827" s="30"/>
      <c r="D1827" s="30"/>
      <c r="E1827" s="30"/>
      <c r="F1827" s="14"/>
      <c r="G1827" s="15"/>
      <c r="H1827" s="15"/>
      <c r="I1827" s="15"/>
      <c r="J1827" s="19"/>
      <c r="K1827" s="38"/>
      <c r="L1827" s="39"/>
      <c r="M1827" s="40"/>
      <c r="N1827" s="160"/>
    </row>
    <row r="1828" spans="2:14" ht="15">
      <c r="B1828" s="30"/>
      <c r="C1828" s="30"/>
      <c r="D1828" s="30"/>
      <c r="E1828" s="30"/>
      <c r="F1828" s="14"/>
      <c r="G1828" s="15"/>
      <c r="H1828" s="15"/>
      <c r="I1828" s="15"/>
      <c r="J1828" s="19"/>
      <c r="K1828" s="38"/>
      <c r="L1828" s="39"/>
      <c r="M1828" s="40"/>
      <c r="N1828" s="160"/>
    </row>
    <row r="1829" spans="2:14" ht="15">
      <c r="B1829" s="30"/>
      <c r="C1829" s="30"/>
      <c r="D1829" s="30"/>
      <c r="E1829" s="30"/>
      <c r="F1829" s="14"/>
      <c r="G1829" s="15"/>
      <c r="H1829" s="15"/>
      <c r="I1829" s="15"/>
      <c r="J1829" s="19"/>
      <c r="K1829" s="38"/>
      <c r="L1829" s="39"/>
      <c r="M1829" s="40"/>
      <c r="N1829" s="160"/>
    </row>
    <row r="1830" spans="2:14" ht="15">
      <c r="B1830" s="30"/>
      <c r="C1830" s="30"/>
      <c r="D1830" s="30"/>
      <c r="E1830" s="30"/>
      <c r="F1830" s="14"/>
      <c r="G1830" s="15"/>
      <c r="H1830" s="15"/>
      <c r="I1830" s="15"/>
      <c r="J1830" s="19"/>
      <c r="K1830" s="38"/>
      <c r="L1830" s="39"/>
      <c r="M1830" s="40"/>
      <c r="N1830" s="160"/>
    </row>
    <row r="1831" spans="2:14" ht="15">
      <c r="B1831" s="30"/>
      <c r="C1831" s="30"/>
      <c r="D1831" s="30"/>
      <c r="E1831" s="30"/>
      <c r="F1831" s="14"/>
      <c r="G1831" s="15"/>
      <c r="H1831" s="15"/>
      <c r="I1831" s="15"/>
      <c r="J1831" s="19"/>
      <c r="K1831" s="38"/>
      <c r="L1831" s="39"/>
      <c r="M1831" s="40"/>
      <c r="N1831" s="160"/>
    </row>
    <row r="1832" spans="2:14" ht="15">
      <c r="B1832" s="30"/>
      <c r="C1832" s="30"/>
      <c r="D1832" s="30"/>
      <c r="E1832" s="30"/>
      <c r="F1832" s="14"/>
      <c r="G1832" s="15"/>
      <c r="H1832" s="15"/>
      <c r="I1832" s="15"/>
      <c r="J1832" s="19"/>
      <c r="K1832" s="38"/>
      <c r="L1832" s="39"/>
      <c r="M1832" s="40"/>
      <c r="N1832" s="160"/>
    </row>
    <row r="1833" spans="2:14" ht="15">
      <c r="B1833" s="30"/>
      <c r="C1833" s="30"/>
      <c r="D1833" s="30"/>
      <c r="E1833" s="30"/>
      <c r="F1833" s="14"/>
      <c r="G1833" s="15"/>
      <c r="H1833" s="15"/>
      <c r="I1833" s="15"/>
      <c r="J1833" s="19"/>
      <c r="K1833" s="38"/>
      <c r="L1833" s="39"/>
      <c r="M1833" s="40"/>
      <c r="N1833" s="160"/>
    </row>
    <row r="1834" spans="2:14" ht="15">
      <c r="B1834" s="30"/>
      <c r="C1834" s="30"/>
      <c r="D1834" s="30"/>
      <c r="E1834" s="30"/>
      <c r="F1834" s="14"/>
      <c r="G1834" s="15"/>
      <c r="H1834" s="15"/>
      <c r="I1834" s="15"/>
      <c r="J1834" s="19"/>
      <c r="K1834" s="38"/>
      <c r="L1834" s="39"/>
      <c r="M1834" s="40"/>
      <c r="N1834" s="160"/>
    </row>
    <row r="1835" spans="2:14" ht="15">
      <c r="B1835" s="30"/>
      <c r="C1835" s="30"/>
      <c r="D1835" s="30"/>
      <c r="E1835" s="30"/>
      <c r="F1835" s="14"/>
      <c r="G1835" s="15"/>
      <c r="H1835" s="15"/>
      <c r="I1835" s="15"/>
      <c r="J1835" s="19"/>
      <c r="K1835" s="38"/>
      <c r="L1835" s="39"/>
      <c r="M1835" s="40"/>
      <c r="N1835" s="160"/>
    </row>
    <row r="1836" spans="2:14" ht="15">
      <c r="B1836" s="30"/>
      <c r="C1836" s="30"/>
      <c r="D1836" s="30"/>
      <c r="E1836" s="30"/>
      <c r="F1836" s="14"/>
      <c r="G1836" s="15"/>
      <c r="H1836" s="15"/>
      <c r="I1836" s="15"/>
      <c r="J1836" s="19"/>
      <c r="K1836" s="38"/>
      <c r="L1836" s="39"/>
      <c r="M1836" s="40"/>
      <c r="N1836" s="160"/>
    </row>
    <row r="1837" spans="2:14" ht="15">
      <c r="B1837" s="30"/>
      <c r="C1837" s="30"/>
      <c r="D1837" s="30"/>
      <c r="E1837" s="30"/>
      <c r="F1837" s="14"/>
      <c r="G1837" s="15"/>
      <c r="H1837" s="15"/>
      <c r="I1837" s="15"/>
      <c r="J1837" s="19"/>
      <c r="K1837" s="38"/>
      <c r="L1837" s="39"/>
      <c r="M1837" s="40"/>
      <c r="N1837" s="160"/>
    </row>
    <row r="1838" spans="2:14" ht="15">
      <c r="B1838" s="30"/>
      <c r="C1838" s="30"/>
      <c r="D1838" s="30"/>
      <c r="E1838" s="30"/>
      <c r="F1838" s="14"/>
      <c r="G1838" s="15"/>
      <c r="H1838" s="15"/>
      <c r="I1838" s="15"/>
      <c r="J1838" s="19"/>
      <c r="K1838" s="38"/>
      <c r="L1838" s="39"/>
      <c r="M1838" s="40"/>
      <c r="N1838" s="160"/>
    </row>
    <row r="1839" spans="2:14" ht="15">
      <c r="B1839" s="30"/>
      <c r="C1839" s="30"/>
      <c r="D1839" s="30"/>
      <c r="E1839" s="30"/>
      <c r="F1839" s="14"/>
      <c r="G1839" s="15"/>
      <c r="H1839" s="15"/>
      <c r="I1839" s="15"/>
      <c r="J1839" s="19"/>
      <c r="K1839" s="38"/>
      <c r="L1839" s="39"/>
      <c r="M1839" s="40"/>
      <c r="N1839" s="160"/>
    </row>
    <row r="1840" spans="2:14" ht="15">
      <c r="B1840" s="30"/>
      <c r="C1840" s="30"/>
      <c r="D1840" s="30"/>
      <c r="E1840" s="30"/>
      <c r="F1840" s="14"/>
      <c r="G1840" s="15"/>
      <c r="H1840" s="15"/>
      <c r="I1840" s="15"/>
      <c r="J1840" s="19"/>
      <c r="K1840" s="38"/>
      <c r="L1840" s="39"/>
      <c r="M1840" s="40"/>
      <c r="N1840" s="160"/>
    </row>
    <row r="1841" spans="2:14" ht="15">
      <c r="B1841" s="30"/>
      <c r="C1841" s="30"/>
      <c r="D1841" s="30"/>
      <c r="E1841" s="30"/>
      <c r="F1841" s="14"/>
      <c r="G1841" s="15"/>
      <c r="H1841" s="15"/>
      <c r="I1841" s="15"/>
      <c r="J1841" s="19"/>
      <c r="K1841" s="38"/>
      <c r="L1841" s="39"/>
      <c r="M1841" s="40"/>
      <c r="N1841" s="160"/>
    </row>
    <row r="1842" spans="2:14" ht="15">
      <c r="B1842" s="30"/>
      <c r="C1842" s="30"/>
      <c r="D1842" s="30"/>
      <c r="E1842" s="30"/>
      <c r="F1842" s="14"/>
      <c r="G1842" s="15"/>
      <c r="H1842" s="15"/>
      <c r="I1842" s="15"/>
      <c r="J1842" s="19"/>
      <c r="K1842" s="38"/>
      <c r="L1842" s="39"/>
      <c r="M1842" s="40"/>
      <c r="N1842" s="160"/>
    </row>
    <row r="1843" spans="2:14" ht="15">
      <c r="B1843" s="30"/>
      <c r="C1843" s="30"/>
      <c r="D1843" s="30"/>
      <c r="E1843" s="30"/>
      <c r="F1843" s="14"/>
      <c r="G1843" s="15"/>
      <c r="H1843" s="15"/>
      <c r="I1843" s="15"/>
      <c r="J1843" s="19"/>
      <c r="K1843" s="38"/>
      <c r="L1843" s="39"/>
      <c r="M1843" s="40"/>
      <c r="N1843" s="160"/>
    </row>
    <row r="1844" spans="2:14" ht="15">
      <c r="B1844" s="30"/>
      <c r="C1844" s="30"/>
      <c r="D1844" s="30"/>
      <c r="E1844" s="30"/>
      <c r="F1844" s="14"/>
      <c r="G1844" s="15"/>
      <c r="H1844" s="15"/>
      <c r="I1844" s="15"/>
      <c r="J1844" s="19"/>
      <c r="K1844" s="38"/>
      <c r="L1844" s="39"/>
      <c r="M1844" s="40"/>
      <c r="N1844" s="160"/>
    </row>
    <row r="1845" spans="2:14" ht="15">
      <c r="B1845" s="30"/>
      <c r="C1845" s="30"/>
      <c r="D1845" s="30"/>
      <c r="E1845" s="30"/>
      <c r="F1845" s="14"/>
      <c r="G1845" s="15"/>
      <c r="H1845" s="15"/>
      <c r="I1845" s="15"/>
      <c r="J1845" s="19"/>
      <c r="K1845" s="38"/>
      <c r="L1845" s="39"/>
      <c r="M1845" s="40"/>
      <c r="N1845" s="160"/>
    </row>
    <row r="1846" spans="2:14" ht="15">
      <c r="B1846" s="30"/>
      <c r="C1846" s="30"/>
      <c r="D1846" s="30"/>
      <c r="E1846" s="30"/>
      <c r="F1846" s="14"/>
      <c r="G1846" s="15"/>
      <c r="H1846" s="15"/>
      <c r="I1846" s="15"/>
      <c r="J1846" s="19"/>
      <c r="K1846" s="38"/>
      <c r="L1846" s="39"/>
      <c r="M1846" s="40"/>
      <c r="N1846" s="160"/>
    </row>
    <row r="1847" spans="2:14" ht="15">
      <c r="B1847" s="30"/>
      <c r="C1847" s="30"/>
      <c r="D1847" s="30"/>
      <c r="E1847" s="30"/>
      <c r="F1847" s="14"/>
      <c r="G1847" s="15"/>
      <c r="H1847" s="15"/>
      <c r="I1847" s="15"/>
      <c r="J1847" s="19"/>
      <c r="K1847" s="38"/>
      <c r="L1847" s="39"/>
      <c r="M1847" s="40"/>
      <c r="N1847" s="160"/>
    </row>
    <row r="1848" spans="2:14" ht="15">
      <c r="B1848" s="30"/>
      <c r="C1848" s="30"/>
      <c r="D1848" s="30"/>
      <c r="E1848" s="30"/>
      <c r="F1848" s="14"/>
      <c r="G1848" s="15"/>
      <c r="H1848" s="15"/>
      <c r="I1848" s="15"/>
      <c r="J1848" s="19"/>
      <c r="K1848" s="38"/>
      <c r="L1848" s="39"/>
      <c r="M1848" s="40"/>
      <c r="N1848" s="160"/>
    </row>
    <row r="1849" spans="2:14" ht="15">
      <c r="B1849" s="30"/>
      <c r="C1849" s="30"/>
      <c r="D1849" s="30"/>
      <c r="E1849" s="30"/>
      <c r="F1849" s="14"/>
      <c r="G1849" s="15"/>
      <c r="H1849" s="15"/>
      <c r="I1849" s="15"/>
      <c r="J1849" s="19"/>
      <c r="K1849" s="38"/>
      <c r="L1849" s="39"/>
      <c r="M1849" s="40"/>
      <c r="N1849" s="160"/>
    </row>
    <row r="1850" spans="2:14" ht="15">
      <c r="B1850" s="30"/>
      <c r="C1850" s="30"/>
      <c r="D1850" s="30"/>
      <c r="E1850" s="30"/>
      <c r="F1850" s="14"/>
      <c r="G1850" s="15"/>
      <c r="H1850" s="15"/>
      <c r="I1850" s="15"/>
      <c r="J1850" s="19"/>
      <c r="K1850" s="38"/>
      <c r="L1850" s="39"/>
      <c r="M1850" s="40"/>
      <c r="N1850" s="160"/>
    </row>
    <row r="1851" spans="2:14" ht="15">
      <c r="B1851" s="30"/>
      <c r="C1851" s="30"/>
      <c r="D1851" s="30"/>
      <c r="E1851" s="30"/>
      <c r="F1851" s="14"/>
      <c r="G1851" s="15"/>
      <c r="H1851" s="15"/>
      <c r="I1851" s="15"/>
      <c r="J1851" s="19"/>
      <c r="K1851" s="38"/>
      <c r="L1851" s="39"/>
      <c r="M1851" s="40"/>
      <c r="N1851" s="160"/>
    </row>
    <row r="1852" spans="2:14" ht="15">
      <c r="B1852" s="30"/>
      <c r="C1852" s="30"/>
      <c r="D1852" s="30"/>
      <c r="E1852" s="30"/>
      <c r="F1852" s="14"/>
      <c r="G1852" s="15"/>
      <c r="H1852" s="15"/>
      <c r="I1852" s="15"/>
      <c r="J1852" s="19"/>
      <c r="K1852" s="38"/>
      <c r="L1852" s="39"/>
      <c r="M1852" s="40"/>
      <c r="N1852" s="160"/>
    </row>
    <row r="1853" spans="2:14" ht="15">
      <c r="B1853" s="30"/>
      <c r="C1853" s="30"/>
      <c r="D1853" s="30"/>
      <c r="E1853" s="30"/>
      <c r="F1853" s="14"/>
      <c r="G1853" s="15"/>
      <c r="H1853" s="15"/>
      <c r="I1853" s="15"/>
      <c r="J1853" s="19"/>
      <c r="K1853" s="38"/>
      <c r="L1853" s="39"/>
      <c r="M1853" s="40"/>
      <c r="N1853" s="160"/>
    </row>
    <row r="1854" spans="2:14" ht="15">
      <c r="B1854" s="30"/>
      <c r="C1854" s="30"/>
      <c r="D1854" s="30"/>
      <c r="E1854" s="30"/>
      <c r="F1854" s="14"/>
      <c r="G1854" s="15"/>
      <c r="H1854" s="15"/>
      <c r="I1854" s="15"/>
      <c r="J1854" s="19"/>
      <c r="K1854" s="38"/>
      <c r="L1854" s="39"/>
      <c r="M1854" s="40"/>
      <c r="N1854" s="160"/>
    </row>
    <row r="1855" spans="2:14" ht="15">
      <c r="B1855" s="30"/>
      <c r="C1855" s="30"/>
      <c r="D1855" s="30"/>
      <c r="E1855" s="30"/>
      <c r="F1855" s="14"/>
      <c r="G1855" s="15"/>
      <c r="H1855" s="15"/>
      <c r="I1855" s="15"/>
      <c r="J1855" s="19"/>
      <c r="K1855" s="38"/>
      <c r="L1855" s="39"/>
      <c r="M1855" s="40"/>
      <c r="N1855" s="160"/>
    </row>
    <row r="1856" spans="2:14" ht="15">
      <c r="B1856" s="30"/>
      <c r="C1856" s="30"/>
      <c r="D1856" s="30"/>
      <c r="E1856" s="30"/>
      <c r="F1856" s="14"/>
      <c r="G1856" s="15"/>
      <c r="H1856" s="15"/>
      <c r="I1856" s="15"/>
      <c r="J1856" s="19"/>
      <c r="K1856" s="38"/>
      <c r="L1856" s="39"/>
      <c r="M1856" s="40"/>
      <c r="N1856" s="160"/>
    </row>
    <row r="1857" spans="2:14" ht="15">
      <c r="B1857" s="30"/>
      <c r="C1857" s="30"/>
      <c r="D1857" s="30"/>
      <c r="E1857" s="30"/>
      <c r="F1857" s="14"/>
      <c r="G1857" s="15"/>
      <c r="H1857" s="15"/>
      <c r="I1857" s="15"/>
      <c r="J1857" s="19"/>
      <c r="K1857" s="38"/>
      <c r="L1857" s="39"/>
      <c r="M1857" s="40"/>
      <c r="N1857" s="160"/>
    </row>
    <row r="1858" spans="2:14" ht="15">
      <c r="B1858" s="30"/>
      <c r="C1858" s="30"/>
      <c r="D1858" s="30"/>
      <c r="E1858" s="30"/>
      <c r="F1858" s="14"/>
      <c r="G1858" s="15"/>
      <c r="H1858" s="15"/>
      <c r="I1858" s="15"/>
      <c r="J1858" s="19"/>
      <c r="K1858" s="38"/>
      <c r="L1858" s="39"/>
      <c r="M1858" s="40"/>
      <c r="N1858" s="160"/>
    </row>
    <row r="1859" spans="2:14" ht="15">
      <c r="B1859" s="30"/>
      <c r="C1859" s="30"/>
      <c r="D1859" s="30"/>
      <c r="E1859" s="30"/>
      <c r="F1859" s="14"/>
      <c r="G1859" s="15"/>
      <c r="H1859" s="15"/>
      <c r="I1859" s="15"/>
      <c r="J1859" s="19"/>
      <c r="K1859" s="38"/>
      <c r="L1859" s="39"/>
      <c r="M1859" s="40"/>
      <c r="N1859" s="160"/>
    </row>
    <row r="1860" spans="2:14" ht="15">
      <c r="B1860" s="30"/>
      <c r="C1860" s="30"/>
      <c r="D1860" s="30"/>
      <c r="E1860" s="30"/>
      <c r="F1860" s="14"/>
      <c r="G1860" s="15"/>
      <c r="H1860" s="15"/>
      <c r="I1860" s="15"/>
      <c r="J1860" s="19"/>
      <c r="K1860" s="38"/>
      <c r="L1860" s="39"/>
      <c r="M1860" s="40"/>
      <c r="N1860" s="160"/>
    </row>
    <row r="1861" spans="2:14" ht="15">
      <c r="B1861" s="30"/>
      <c r="C1861" s="30"/>
      <c r="D1861" s="30"/>
      <c r="E1861" s="30"/>
      <c r="F1861" s="14"/>
      <c r="G1861" s="15"/>
      <c r="H1861" s="15"/>
      <c r="I1861" s="15"/>
      <c r="J1861" s="19"/>
      <c r="K1861" s="38"/>
      <c r="L1861" s="39"/>
      <c r="M1861" s="40"/>
      <c r="N1861" s="160"/>
    </row>
    <row r="1862" spans="2:14" ht="15">
      <c r="B1862" s="30"/>
      <c r="C1862" s="30"/>
      <c r="D1862" s="30"/>
      <c r="E1862" s="30"/>
      <c r="F1862" s="14"/>
      <c r="G1862" s="15"/>
      <c r="H1862" s="15"/>
      <c r="I1862" s="15"/>
      <c r="J1862" s="19"/>
      <c r="K1862" s="38"/>
      <c r="L1862" s="39"/>
      <c r="M1862" s="40"/>
      <c r="N1862" s="160"/>
    </row>
    <row r="1863" spans="2:14" ht="15">
      <c r="B1863" s="30"/>
      <c r="C1863" s="30"/>
      <c r="D1863" s="30"/>
      <c r="E1863" s="30"/>
      <c r="F1863" s="14"/>
      <c r="G1863" s="15"/>
      <c r="H1863" s="15"/>
      <c r="I1863" s="15"/>
      <c r="J1863" s="19"/>
      <c r="K1863" s="38"/>
      <c r="L1863" s="39"/>
      <c r="M1863" s="40"/>
      <c r="N1863" s="160"/>
    </row>
    <row r="1864" spans="2:14" ht="15">
      <c r="B1864" s="30"/>
      <c r="C1864" s="30"/>
      <c r="D1864" s="30"/>
      <c r="E1864" s="30"/>
      <c r="F1864" s="14"/>
      <c r="G1864" s="15"/>
      <c r="H1864" s="15"/>
      <c r="I1864" s="15"/>
      <c r="J1864" s="19"/>
      <c r="K1864" s="38"/>
      <c r="L1864" s="39"/>
      <c r="M1864" s="40"/>
      <c r="N1864" s="160"/>
    </row>
    <row r="1865" spans="2:14" ht="15">
      <c r="B1865" s="30"/>
      <c r="C1865" s="30"/>
      <c r="D1865" s="30"/>
      <c r="E1865" s="30"/>
      <c r="F1865" s="14"/>
      <c r="G1865" s="15"/>
      <c r="H1865" s="15"/>
      <c r="I1865" s="15"/>
      <c r="J1865" s="19"/>
      <c r="K1865" s="38"/>
      <c r="L1865" s="39"/>
      <c r="M1865" s="40"/>
      <c r="N1865" s="160"/>
    </row>
    <row r="1866" spans="2:14" ht="15">
      <c r="B1866" s="30"/>
      <c r="C1866" s="30"/>
      <c r="D1866" s="30"/>
      <c r="E1866" s="30"/>
      <c r="F1866" s="14"/>
      <c r="G1866" s="15"/>
      <c r="H1866" s="15"/>
      <c r="I1866" s="15"/>
      <c r="J1866" s="19"/>
      <c r="K1866" s="38"/>
      <c r="L1866" s="39"/>
      <c r="M1866" s="40"/>
      <c r="N1866" s="160"/>
    </row>
    <row r="1867" spans="2:14" ht="15">
      <c r="B1867" s="30"/>
      <c r="C1867" s="30"/>
      <c r="D1867" s="30"/>
      <c r="E1867" s="30"/>
      <c r="F1867" s="14"/>
      <c r="G1867" s="15"/>
      <c r="H1867" s="15"/>
      <c r="I1867" s="15"/>
      <c r="J1867" s="19"/>
      <c r="K1867" s="38"/>
      <c r="L1867" s="39"/>
      <c r="M1867" s="40"/>
      <c r="N1867" s="160"/>
    </row>
    <row r="1868" spans="2:14" ht="15">
      <c r="B1868" s="30"/>
      <c r="C1868" s="30"/>
      <c r="D1868" s="30"/>
      <c r="E1868" s="30"/>
      <c r="F1868" s="14"/>
      <c r="G1868" s="15"/>
      <c r="H1868" s="15"/>
      <c r="I1868" s="15"/>
      <c r="J1868" s="19"/>
      <c r="K1868" s="38"/>
      <c r="L1868" s="39"/>
      <c r="M1868" s="40"/>
      <c r="N1868" s="160"/>
    </row>
    <row r="1869" spans="2:14" ht="15">
      <c r="B1869" s="30"/>
      <c r="C1869" s="30"/>
      <c r="D1869" s="30"/>
      <c r="E1869" s="30"/>
      <c r="F1869" s="14"/>
      <c r="G1869" s="15"/>
      <c r="H1869" s="15"/>
      <c r="I1869" s="15"/>
      <c r="J1869" s="19"/>
      <c r="K1869" s="38"/>
      <c r="L1869" s="39"/>
      <c r="M1869" s="40"/>
      <c r="N1869" s="160"/>
    </row>
    <row r="1870" spans="2:14" ht="15">
      <c r="B1870" s="30"/>
      <c r="C1870" s="30"/>
      <c r="D1870" s="30"/>
      <c r="E1870" s="30"/>
      <c r="F1870" s="14"/>
      <c r="G1870" s="15"/>
      <c r="H1870" s="15"/>
      <c r="I1870" s="15"/>
      <c r="J1870" s="19"/>
      <c r="K1870" s="38"/>
      <c r="L1870" s="39"/>
      <c r="M1870" s="40"/>
      <c r="N1870" s="160"/>
    </row>
    <row r="1871" spans="2:14" ht="15">
      <c r="B1871" s="30"/>
      <c r="C1871" s="30"/>
      <c r="D1871" s="30"/>
      <c r="E1871" s="30"/>
      <c r="F1871" s="14"/>
      <c r="G1871" s="15"/>
      <c r="H1871" s="15"/>
      <c r="I1871" s="15"/>
      <c r="J1871" s="19"/>
      <c r="K1871" s="38"/>
      <c r="L1871" s="39"/>
      <c r="M1871" s="40"/>
      <c r="N1871" s="160"/>
    </row>
    <row r="1872" spans="2:14" ht="15">
      <c r="B1872" s="30"/>
      <c r="C1872" s="30"/>
      <c r="D1872" s="30"/>
      <c r="E1872" s="30"/>
      <c r="F1872" s="14"/>
      <c r="G1872" s="15"/>
      <c r="H1872" s="15"/>
      <c r="I1872" s="15"/>
      <c r="J1872" s="19"/>
      <c r="K1872" s="38"/>
      <c r="L1872" s="39"/>
      <c r="M1872" s="40"/>
      <c r="N1872" s="160"/>
    </row>
    <row r="1873" spans="2:14" ht="15">
      <c r="B1873" s="30"/>
      <c r="C1873" s="30"/>
      <c r="D1873" s="30"/>
      <c r="E1873" s="30"/>
      <c r="F1873" s="14"/>
      <c r="G1873" s="15"/>
      <c r="H1873" s="15"/>
      <c r="I1873" s="15"/>
      <c r="J1873" s="19"/>
      <c r="K1873" s="38"/>
      <c r="L1873" s="39"/>
      <c r="M1873" s="40"/>
      <c r="N1873" s="160"/>
    </row>
    <row r="1874" spans="2:14" ht="15">
      <c r="B1874" s="30"/>
      <c r="C1874" s="30"/>
      <c r="D1874" s="30"/>
      <c r="E1874" s="30"/>
      <c r="F1874" s="14"/>
      <c r="G1874" s="15"/>
      <c r="H1874" s="15"/>
      <c r="I1874" s="15"/>
      <c r="J1874" s="19"/>
      <c r="K1874" s="38"/>
      <c r="L1874" s="39"/>
      <c r="M1874" s="40"/>
      <c r="N1874" s="160"/>
    </row>
    <row r="1875" spans="2:14" ht="15">
      <c r="B1875" s="30"/>
      <c r="C1875" s="30"/>
      <c r="D1875" s="30"/>
      <c r="E1875" s="30"/>
      <c r="F1875" s="14"/>
      <c r="G1875" s="15"/>
      <c r="H1875" s="15"/>
      <c r="I1875" s="15"/>
      <c r="J1875" s="19"/>
      <c r="K1875" s="38"/>
      <c r="L1875" s="39"/>
      <c r="M1875" s="40"/>
      <c r="N1875" s="160"/>
    </row>
    <row r="1876" spans="2:14" ht="15">
      <c r="B1876" s="30"/>
      <c r="C1876" s="30"/>
      <c r="D1876" s="30"/>
      <c r="E1876" s="30"/>
      <c r="F1876" s="14"/>
      <c r="G1876" s="15"/>
      <c r="H1876" s="15"/>
      <c r="I1876" s="15"/>
      <c r="J1876" s="19"/>
      <c r="K1876" s="38"/>
      <c r="L1876" s="39"/>
      <c r="M1876" s="40"/>
      <c r="N1876" s="160"/>
    </row>
    <row r="1877" spans="2:14" ht="15">
      <c r="B1877" s="30"/>
      <c r="C1877" s="30"/>
      <c r="D1877" s="30"/>
      <c r="E1877" s="30"/>
      <c r="F1877" s="14"/>
      <c r="G1877" s="15"/>
      <c r="H1877" s="15"/>
      <c r="I1877" s="15"/>
      <c r="J1877" s="19"/>
      <c r="K1877" s="38"/>
      <c r="L1877" s="39"/>
      <c r="M1877" s="40"/>
      <c r="N1877" s="160"/>
    </row>
    <row r="1878" spans="2:14" ht="15">
      <c r="B1878" s="30"/>
      <c r="C1878" s="30"/>
      <c r="D1878" s="30"/>
      <c r="E1878" s="30"/>
      <c r="F1878" s="14"/>
      <c r="G1878" s="15"/>
      <c r="H1878" s="15"/>
      <c r="I1878" s="15"/>
      <c r="J1878" s="19"/>
      <c r="K1878" s="38"/>
      <c r="L1878" s="39"/>
      <c r="M1878" s="40"/>
      <c r="N1878" s="160"/>
    </row>
    <row r="1879" spans="2:14" ht="15">
      <c r="B1879" s="30"/>
      <c r="C1879" s="30"/>
      <c r="D1879" s="30"/>
      <c r="E1879" s="30"/>
      <c r="F1879" s="14"/>
      <c r="G1879" s="15"/>
      <c r="H1879" s="15"/>
      <c r="I1879" s="15"/>
      <c r="J1879" s="19"/>
      <c r="K1879" s="38"/>
      <c r="L1879" s="39"/>
      <c r="M1879" s="40"/>
      <c r="N1879" s="160"/>
    </row>
    <row r="1880" spans="2:14" ht="15">
      <c r="B1880" s="30"/>
      <c r="C1880" s="30"/>
      <c r="D1880" s="30"/>
      <c r="E1880" s="30"/>
      <c r="F1880" s="14"/>
      <c r="G1880" s="15"/>
      <c r="H1880" s="15"/>
      <c r="I1880" s="15"/>
      <c r="J1880" s="19"/>
      <c r="K1880" s="38"/>
      <c r="L1880" s="39"/>
      <c r="M1880" s="40"/>
      <c r="N1880" s="160"/>
    </row>
    <row r="1881" spans="2:14" ht="15">
      <c r="B1881" s="30"/>
      <c r="C1881" s="30"/>
      <c r="D1881" s="30"/>
      <c r="E1881" s="30"/>
      <c r="F1881" s="14"/>
      <c r="G1881" s="15"/>
      <c r="H1881" s="15"/>
      <c r="I1881" s="15"/>
      <c r="J1881" s="19"/>
      <c r="K1881" s="38"/>
      <c r="L1881" s="39"/>
      <c r="M1881" s="40"/>
      <c r="N1881" s="160"/>
    </row>
    <row r="1882" spans="2:14" ht="15">
      <c r="B1882" s="30"/>
      <c r="C1882" s="30"/>
      <c r="D1882" s="30"/>
      <c r="E1882" s="30"/>
      <c r="F1882" s="14"/>
      <c r="G1882" s="15"/>
      <c r="H1882" s="15"/>
      <c r="I1882" s="15"/>
      <c r="J1882" s="19"/>
      <c r="K1882" s="38"/>
      <c r="L1882" s="39"/>
      <c r="M1882" s="40"/>
      <c r="N1882" s="160"/>
    </row>
    <row r="1883" spans="2:14" ht="15">
      <c r="B1883" s="30"/>
      <c r="C1883" s="30"/>
      <c r="D1883" s="30"/>
      <c r="E1883" s="30"/>
      <c r="F1883" s="14"/>
      <c r="G1883" s="15"/>
      <c r="H1883" s="15"/>
      <c r="I1883" s="15"/>
      <c r="J1883" s="19"/>
      <c r="K1883" s="38"/>
      <c r="L1883" s="39"/>
      <c r="M1883" s="40"/>
      <c r="N1883" s="160"/>
    </row>
    <row r="1884" spans="2:14" ht="15">
      <c r="B1884" s="30"/>
      <c r="C1884" s="30"/>
      <c r="D1884" s="30"/>
      <c r="E1884" s="30"/>
      <c r="F1884" s="14"/>
      <c r="G1884" s="15"/>
      <c r="H1884" s="15"/>
      <c r="I1884" s="15"/>
      <c r="J1884" s="19"/>
      <c r="K1884" s="38"/>
      <c r="L1884" s="39"/>
      <c r="M1884" s="40"/>
      <c r="N1884" s="160"/>
    </row>
    <row r="1885" spans="2:14" ht="15">
      <c r="B1885" s="30"/>
      <c r="C1885" s="30"/>
      <c r="D1885" s="30"/>
      <c r="E1885" s="30"/>
      <c r="F1885" s="14"/>
      <c r="G1885" s="15"/>
      <c r="H1885" s="15"/>
      <c r="I1885" s="15"/>
      <c r="J1885" s="19"/>
      <c r="K1885" s="38"/>
      <c r="L1885" s="39"/>
      <c r="M1885" s="40"/>
      <c r="N1885" s="160"/>
    </row>
    <row r="1886" spans="2:14" ht="15">
      <c r="B1886" s="30"/>
      <c r="C1886" s="30"/>
      <c r="D1886" s="30"/>
      <c r="E1886" s="30"/>
      <c r="F1886" s="14"/>
      <c r="G1886" s="15"/>
      <c r="H1886" s="15"/>
      <c r="I1886" s="15"/>
      <c r="J1886" s="19"/>
      <c r="K1886" s="38"/>
      <c r="L1886" s="39"/>
      <c r="M1886" s="40"/>
      <c r="N1886" s="160"/>
    </row>
    <row r="1887" spans="2:14" ht="15">
      <c r="B1887" s="30"/>
      <c r="C1887" s="30"/>
      <c r="D1887" s="30"/>
      <c r="E1887" s="30"/>
      <c r="F1887" s="14"/>
      <c r="G1887" s="15"/>
      <c r="H1887" s="15"/>
      <c r="I1887" s="15"/>
      <c r="J1887" s="19"/>
      <c r="K1887" s="38"/>
      <c r="L1887" s="39"/>
      <c r="M1887" s="40"/>
      <c r="N1887" s="160"/>
    </row>
    <row r="1888" spans="2:14" ht="15">
      <c r="B1888" s="30"/>
      <c r="C1888" s="30"/>
      <c r="D1888" s="30"/>
      <c r="E1888" s="30"/>
      <c r="F1888" s="14"/>
      <c r="G1888" s="15"/>
      <c r="H1888" s="15"/>
      <c r="I1888" s="15"/>
      <c r="J1888" s="19"/>
      <c r="K1888" s="38"/>
      <c r="L1888" s="39"/>
      <c r="M1888" s="40"/>
      <c r="N1888" s="160"/>
    </row>
    <row r="1889" spans="2:14" ht="15">
      <c r="B1889" s="30"/>
      <c r="C1889" s="30"/>
      <c r="D1889" s="30"/>
      <c r="E1889" s="30"/>
      <c r="F1889" s="14"/>
      <c r="G1889" s="15"/>
      <c r="H1889" s="15"/>
      <c r="I1889" s="15"/>
      <c r="J1889" s="19"/>
      <c r="K1889" s="38"/>
      <c r="L1889" s="39"/>
      <c r="M1889" s="40"/>
      <c r="N1889" s="160"/>
    </row>
    <row r="1890" spans="2:14" ht="15">
      <c r="B1890" s="30"/>
      <c r="C1890" s="30"/>
      <c r="D1890" s="30"/>
      <c r="E1890" s="30"/>
      <c r="F1890" s="14"/>
      <c r="G1890" s="15"/>
      <c r="H1890" s="15"/>
      <c r="I1890" s="15"/>
      <c r="J1890" s="19"/>
      <c r="K1890" s="38"/>
      <c r="L1890" s="39"/>
      <c r="M1890" s="40"/>
      <c r="N1890" s="160"/>
    </row>
    <row r="1891" spans="2:14" ht="15">
      <c r="B1891" s="30"/>
      <c r="C1891" s="30"/>
      <c r="D1891" s="30"/>
      <c r="E1891" s="30"/>
      <c r="F1891" s="14"/>
      <c r="G1891" s="15"/>
      <c r="H1891" s="15"/>
      <c r="I1891" s="15"/>
      <c r="J1891" s="19"/>
      <c r="K1891" s="38"/>
      <c r="L1891" s="39"/>
      <c r="M1891" s="40"/>
      <c r="N1891" s="160"/>
    </row>
    <row r="1892" spans="2:14" ht="15">
      <c r="B1892" s="30"/>
      <c r="C1892" s="30"/>
      <c r="D1892" s="30"/>
      <c r="E1892" s="30"/>
      <c r="F1892" s="14"/>
      <c r="G1892" s="15"/>
      <c r="H1892" s="15"/>
      <c r="I1892" s="15"/>
      <c r="J1892" s="19"/>
      <c r="K1892" s="38"/>
      <c r="L1892" s="39"/>
      <c r="M1892" s="40"/>
      <c r="N1892" s="160"/>
    </row>
    <row r="1893" spans="2:14" ht="15">
      <c r="B1893" s="30"/>
      <c r="C1893" s="30"/>
      <c r="D1893" s="30"/>
      <c r="E1893" s="30"/>
      <c r="F1893" s="14"/>
      <c r="G1893" s="15"/>
      <c r="H1893" s="15"/>
      <c r="I1893" s="15"/>
      <c r="J1893" s="19"/>
      <c r="K1893" s="38"/>
      <c r="L1893" s="39"/>
      <c r="M1893" s="40"/>
      <c r="N1893" s="160"/>
    </row>
    <row r="1894" spans="2:14" ht="15">
      <c r="B1894" s="30"/>
      <c r="C1894" s="30"/>
      <c r="D1894" s="30"/>
      <c r="E1894" s="30"/>
      <c r="F1894" s="14"/>
      <c r="G1894" s="15"/>
      <c r="H1894" s="15"/>
      <c r="I1894" s="15"/>
      <c r="J1894" s="19"/>
      <c r="K1894" s="38"/>
      <c r="L1894" s="39"/>
      <c r="M1894" s="40"/>
      <c r="N1894" s="160"/>
    </row>
    <row r="1895" spans="2:14" ht="15">
      <c r="B1895" s="30"/>
      <c r="C1895" s="30"/>
      <c r="D1895" s="30"/>
      <c r="E1895" s="30"/>
      <c r="F1895" s="14"/>
      <c r="G1895" s="15"/>
      <c r="H1895" s="15"/>
      <c r="I1895" s="15"/>
      <c r="J1895" s="19"/>
      <c r="K1895" s="38"/>
      <c r="L1895" s="39"/>
      <c r="M1895" s="40"/>
      <c r="N1895" s="160"/>
    </row>
    <row r="1896" spans="2:14" ht="15">
      <c r="B1896" s="30"/>
      <c r="C1896" s="30"/>
      <c r="D1896" s="30"/>
      <c r="E1896" s="30"/>
      <c r="F1896" s="14"/>
      <c r="G1896" s="15"/>
      <c r="H1896" s="15"/>
      <c r="I1896" s="15"/>
      <c r="J1896" s="19"/>
      <c r="K1896" s="38"/>
      <c r="L1896" s="39"/>
      <c r="M1896" s="40"/>
      <c r="N1896" s="160"/>
    </row>
    <row r="1897" spans="2:14" ht="15">
      <c r="B1897" s="30"/>
      <c r="C1897" s="30"/>
      <c r="D1897" s="30"/>
      <c r="E1897" s="30"/>
      <c r="F1897" s="14"/>
      <c r="G1897" s="15"/>
      <c r="H1897" s="15"/>
      <c r="I1897" s="15"/>
      <c r="J1897" s="19"/>
      <c r="K1897" s="38"/>
      <c r="L1897" s="39"/>
      <c r="M1897" s="40"/>
      <c r="N1897" s="160"/>
    </row>
    <row r="1898" spans="2:14" ht="15">
      <c r="B1898" s="30"/>
      <c r="C1898" s="30"/>
      <c r="D1898" s="30"/>
      <c r="E1898" s="30"/>
      <c r="F1898" s="14"/>
      <c r="G1898" s="15"/>
      <c r="H1898" s="15"/>
      <c r="I1898" s="15"/>
      <c r="J1898" s="19"/>
      <c r="K1898" s="38"/>
      <c r="L1898" s="39"/>
      <c r="M1898" s="40"/>
      <c r="N1898" s="160"/>
    </row>
    <row r="1899" spans="2:14" ht="15">
      <c r="B1899" s="30"/>
      <c r="C1899" s="30"/>
      <c r="D1899" s="30"/>
      <c r="E1899" s="30"/>
      <c r="F1899" s="14"/>
      <c r="G1899" s="15"/>
      <c r="H1899" s="15"/>
      <c r="I1899" s="15"/>
      <c r="J1899" s="19"/>
      <c r="K1899" s="38"/>
      <c r="L1899" s="39"/>
      <c r="M1899" s="40"/>
      <c r="N1899" s="160"/>
    </row>
    <row r="1900" spans="2:14" ht="15">
      <c r="B1900" s="30"/>
      <c r="C1900" s="30"/>
      <c r="D1900" s="30"/>
      <c r="E1900" s="30"/>
      <c r="F1900" s="14"/>
      <c r="G1900" s="15"/>
      <c r="H1900" s="15"/>
      <c r="I1900" s="15"/>
      <c r="J1900" s="19"/>
      <c r="K1900" s="38"/>
      <c r="L1900" s="39"/>
      <c r="M1900" s="40"/>
      <c r="N1900" s="160"/>
    </row>
    <row r="1901" spans="2:14" ht="15">
      <c r="B1901" s="30"/>
      <c r="C1901" s="30"/>
      <c r="D1901" s="30"/>
      <c r="E1901" s="30"/>
      <c r="F1901" s="14"/>
      <c r="G1901" s="15"/>
      <c r="H1901" s="15"/>
      <c r="I1901" s="15"/>
      <c r="J1901" s="19"/>
      <c r="K1901" s="38"/>
      <c r="L1901" s="39"/>
      <c r="M1901" s="40"/>
      <c r="N1901" s="160"/>
    </row>
    <row r="1902" spans="2:14" ht="15">
      <c r="B1902" s="30"/>
      <c r="C1902" s="30"/>
      <c r="D1902" s="30"/>
      <c r="E1902" s="30"/>
      <c r="F1902" s="14"/>
      <c r="G1902" s="15"/>
      <c r="H1902" s="15"/>
      <c r="I1902" s="15"/>
      <c r="J1902" s="19"/>
      <c r="K1902" s="38"/>
      <c r="L1902" s="39"/>
      <c r="M1902" s="40"/>
      <c r="N1902" s="160"/>
    </row>
    <row r="1903" spans="2:14" ht="15">
      <c r="B1903" s="30"/>
      <c r="C1903" s="30"/>
      <c r="D1903" s="30"/>
      <c r="E1903" s="30"/>
      <c r="F1903" s="14"/>
      <c r="G1903" s="15"/>
      <c r="H1903" s="15"/>
      <c r="I1903" s="15"/>
      <c r="J1903" s="19"/>
      <c r="K1903" s="38"/>
      <c r="L1903" s="39"/>
      <c r="M1903" s="40"/>
      <c r="N1903" s="160"/>
    </row>
    <row r="1904" spans="2:14" ht="15">
      <c r="B1904" s="30"/>
      <c r="C1904" s="30"/>
      <c r="D1904" s="30"/>
      <c r="E1904" s="30"/>
      <c r="F1904" s="14"/>
      <c r="G1904" s="15"/>
      <c r="H1904" s="15"/>
      <c r="I1904" s="15"/>
      <c r="J1904" s="19"/>
      <c r="K1904" s="38"/>
      <c r="L1904" s="39"/>
      <c r="M1904" s="40"/>
      <c r="N1904" s="160"/>
    </row>
    <row r="1905" spans="2:14" ht="15">
      <c r="B1905" s="30"/>
      <c r="C1905" s="30"/>
      <c r="D1905" s="30"/>
      <c r="E1905" s="30"/>
      <c r="F1905" s="14"/>
      <c r="G1905" s="15"/>
      <c r="H1905" s="15"/>
      <c r="I1905" s="15"/>
      <c r="J1905" s="19"/>
      <c r="K1905" s="38"/>
      <c r="L1905" s="39"/>
      <c r="M1905" s="40"/>
      <c r="N1905" s="160"/>
    </row>
    <row r="1906" spans="2:14" ht="15">
      <c r="B1906" s="30"/>
      <c r="C1906" s="30"/>
      <c r="D1906" s="30"/>
      <c r="E1906" s="30"/>
      <c r="F1906" s="14"/>
      <c r="G1906" s="15"/>
      <c r="H1906" s="15"/>
      <c r="I1906" s="15"/>
      <c r="J1906" s="19"/>
      <c r="K1906" s="38"/>
      <c r="L1906" s="39"/>
      <c r="M1906" s="40"/>
      <c r="N1906" s="160"/>
    </row>
    <row r="1907" spans="2:14" ht="15">
      <c r="B1907" s="30"/>
      <c r="C1907" s="30"/>
      <c r="D1907" s="30"/>
      <c r="E1907" s="30"/>
      <c r="F1907" s="14"/>
      <c r="G1907" s="15"/>
      <c r="H1907" s="15"/>
      <c r="I1907" s="15"/>
      <c r="J1907" s="19"/>
      <c r="K1907" s="38"/>
      <c r="L1907" s="39"/>
      <c r="M1907" s="40"/>
      <c r="N1907" s="160"/>
    </row>
    <row r="1908" spans="2:14" ht="15">
      <c r="B1908" s="30"/>
      <c r="C1908" s="30"/>
      <c r="D1908" s="30"/>
      <c r="E1908" s="30"/>
      <c r="F1908" s="14"/>
      <c r="G1908" s="15"/>
      <c r="H1908" s="15"/>
      <c r="I1908" s="15"/>
      <c r="J1908" s="19"/>
      <c r="K1908" s="38"/>
      <c r="L1908" s="39"/>
      <c r="M1908" s="40"/>
      <c r="N1908" s="160"/>
    </row>
    <row r="1909" spans="2:14" ht="15">
      <c r="B1909" s="30"/>
      <c r="C1909" s="30"/>
      <c r="D1909" s="30"/>
      <c r="E1909" s="30"/>
      <c r="F1909" s="14"/>
      <c r="G1909" s="15"/>
      <c r="H1909" s="15"/>
      <c r="I1909" s="15"/>
      <c r="J1909" s="19"/>
      <c r="K1909" s="38"/>
      <c r="L1909" s="39"/>
      <c r="M1909" s="40"/>
      <c r="N1909" s="160"/>
    </row>
    <row r="1910" spans="2:14" ht="15">
      <c r="B1910" s="30"/>
      <c r="C1910" s="30"/>
      <c r="D1910" s="30"/>
      <c r="E1910" s="30"/>
      <c r="F1910" s="14"/>
      <c r="G1910" s="15"/>
      <c r="H1910" s="15"/>
      <c r="I1910" s="15"/>
      <c r="J1910" s="19"/>
      <c r="K1910" s="38"/>
      <c r="L1910" s="39"/>
      <c r="M1910" s="40"/>
      <c r="N1910" s="160"/>
    </row>
    <row r="1911" spans="2:14" ht="15">
      <c r="B1911" s="30"/>
      <c r="C1911" s="30"/>
      <c r="D1911" s="30"/>
      <c r="E1911" s="30"/>
      <c r="F1911" s="14"/>
      <c r="G1911" s="15"/>
      <c r="H1911" s="15"/>
      <c r="I1911" s="15"/>
      <c r="J1911" s="19"/>
      <c r="K1911" s="38"/>
      <c r="L1911" s="39"/>
      <c r="M1911" s="40"/>
      <c r="N1911" s="160"/>
    </row>
    <row r="1912" spans="2:14" ht="15">
      <c r="B1912" s="30"/>
      <c r="C1912" s="30"/>
      <c r="D1912" s="30"/>
      <c r="E1912" s="30"/>
      <c r="F1912" s="14"/>
      <c r="G1912" s="15"/>
      <c r="H1912" s="15"/>
      <c r="I1912" s="15"/>
      <c r="J1912" s="19"/>
      <c r="K1912" s="38"/>
      <c r="L1912" s="39"/>
      <c r="M1912" s="40"/>
      <c r="N1912" s="160"/>
    </row>
    <row r="1913" spans="2:14" ht="15">
      <c r="B1913" s="30"/>
      <c r="C1913" s="30"/>
      <c r="D1913" s="30"/>
      <c r="E1913" s="30"/>
      <c r="F1913" s="14"/>
      <c r="G1913" s="15"/>
      <c r="H1913" s="15"/>
      <c r="I1913" s="15"/>
      <c r="J1913" s="19"/>
      <c r="K1913" s="38"/>
      <c r="L1913" s="39"/>
      <c r="M1913" s="40"/>
      <c r="N1913" s="160"/>
    </row>
    <row r="1914" spans="2:14" ht="15">
      <c r="B1914" s="30"/>
      <c r="C1914" s="30"/>
      <c r="D1914" s="30"/>
      <c r="E1914" s="30"/>
      <c r="F1914" s="14"/>
      <c r="G1914" s="15"/>
      <c r="H1914" s="15"/>
      <c r="I1914" s="15"/>
      <c r="J1914" s="19"/>
      <c r="K1914" s="38"/>
      <c r="L1914" s="39"/>
      <c r="M1914" s="40"/>
      <c r="N1914" s="160"/>
    </row>
    <row r="1915" spans="2:14" ht="15">
      <c r="B1915" s="30"/>
      <c r="C1915" s="30"/>
      <c r="D1915" s="30"/>
      <c r="E1915" s="30"/>
      <c r="F1915" s="14"/>
      <c r="G1915" s="15"/>
      <c r="H1915" s="15"/>
      <c r="I1915" s="15"/>
      <c r="J1915" s="19"/>
      <c r="K1915" s="38"/>
      <c r="L1915" s="39"/>
      <c r="M1915" s="40"/>
      <c r="N1915" s="160"/>
    </row>
    <row r="1916" spans="2:14" ht="15">
      <c r="B1916" s="30"/>
      <c r="C1916" s="30"/>
      <c r="D1916" s="30"/>
      <c r="E1916" s="30"/>
      <c r="F1916" s="14"/>
      <c r="G1916" s="15"/>
      <c r="H1916" s="15"/>
      <c r="I1916" s="15"/>
      <c r="J1916" s="19"/>
      <c r="K1916" s="38"/>
      <c r="L1916" s="39"/>
      <c r="M1916" s="40"/>
      <c r="N1916" s="160"/>
    </row>
    <row r="1917" spans="2:14" ht="15">
      <c r="B1917" s="30"/>
      <c r="C1917" s="30"/>
      <c r="D1917" s="30"/>
      <c r="E1917" s="30"/>
      <c r="F1917" s="14"/>
      <c r="G1917" s="15"/>
      <c r="H1917" s="15"/>
      <c r="I1917" s="15"/>
      <c r="J1917" s="19"/>
      <c r="K1917" s="38"/>
      <c r="L1917" s="39"/>
      <c r="M1917" s="40"/>
      <c r="N1917" s="160"/>
    </row>
    <row r="1918" spans="2:14" ht="15">
      <c r="B1918" s="30"/>
      <c r="C1918" s="30"/>
      <c r="D1918" s="30"/>
      <c r="E1918" s="30"/>
      <c r="F1918" s="14"/>
      <c r="G1918" s="15"/>
      <c r="H1918" s="15"/>
      <c r="I1918" s="15"/>
      <c r="J1918" s="19"/>
      <c r="K1918" s="38"/>
      <c r="L1918" s="39"/>
      <c r="M1918" s="40"/>
      <c r="N1918" s="160"/>
    </row>
    <row r="1919" spans="2:14" ht="15">
      <c r="B1919" s="30"/>
      <c r="C1919" s="30"/>
      <c r="D1919" s="30"/>
      <c r="E1919" s="30"/>
      <c r="F1919" s="14"/>
      <c r="G1919" s="15"/>
      <c r="H1919" s="15"/>
      <c r="I1919" s="15"/>
      <c r="J1919" s="19"/>
      <c r="K1919" s="38"/>
      <c r="L1919" s="39"/>
      <c r="M1919" s="40"/>
      <c r="N1919" s="160"/>
    </row>
    <row r="1920" spans="2:14" ht="15">
      <c r="B1920" s="30"/>
      <c r="C1920" s="30"/>
      <c r="D1920" s="30"/>
      <c r="E1920" s="30"/>
      <c r="F1920" s="14"/>
      <c r="G1920" s="15"/>
      <c r="H1920" s="15"/>
      <c r="I1920" s="15"/>
      <c r="J1920" s="19"/>
      <c r="K1920" s="38"/>
      <c r="L1920" s="39"/>
      <c r="M1920" s="40"/>
      <c r="N1920" s="160"/>
    </row>
    <row r="1921" spans="2:14" ht="15">
      <c r="B1921" s="30"/>
      <c r="C1921" s="30"/>
      <c r="D1921" s="30"/>
      <c r="E1921" s="30"/>
      <c r="F1921" s="14"/>
      <c r="G1921" s="15"/>
      <c r="H1921" s="15"/>
      <c r="I1921" s="15"/>
      <c r="J1921" s="19"/>
      <c r="K1921" s="38"/>
      <c r="L1921" s="39"/>
      <c r="M1921" s="40"/>
      <c r="N1921" s="160"/>
    </row>
    <row r="1922" spans="2:14" ht="15">
      <c r="B1922" s="30"/>
      <c r="C1922" s="30"/>
      <c r="D1922" s="30"/>
      <c r="E1922" s="30"/>
      <c r="F1922" s="14"/>
      <c r="G1922" s="15"/>
      <c r="H1922" s="15"/>
      <c r="I1922" s="15"/>
      <c r="J1922" s="19"/>
      <c r="K1922" s="38"/>
      <c r="L1922" s="39"/>
      <c r="M1922" s="40"/>
      <c r="N1922" s="160"/>
    </row>
    <row r="1923" spans="2:14" ht="15">
      <c r="B1923" s="30"/>
      <c r="C1923" s="30"/>
      <c r="D1923" s="30"/>
      <c r="E1923" s="30"/>
      <c r="F1923" s="14"/>
      <c r="G1923" s="15"/>
      <c r="H1923" s="15"/>
      <c r="I1923" s="15"/>
      <c r="J1923" s="19"/>
      <c r="K1923" s="38"/>
      <c r="L1923" s="39"/>
      <c r="M1923" s="40"/>
      <c r="N1923" s="160"/>
    </row>
    <row r="1924" spans="2:14" ht="15">
      <c r="B1924" s="30"/>
      <c r="C1924" s="30"/>
      <c r="D1924" s="30"/>
      <c r="E1924" s="30"/>
      <c r="F1924" s="14"/>
      <c r="G1924" s="15"/>
      <c r="H1924" s="15"/>
      <c r="I1924" s="15"/>
      <c r="J1924" s="19"/>
      <c r="K1924" s="38"/>
      <c r="L1924" s="39"/>
      <c r="M1924" s="40"/>
      <c r="N1924" s="160"/>
    </row>
    <row r="1925" spans="2:14" ht="15">
      <c r="B1925" s="30"/>
      <c r="C1925" s="30"/>
      <c r="D1925" s="30"/>
      <c r="E1925" s="30"/>
      <c r="F1925" s="14"/>
      <c r="G1925" s="15"/>
      <c r="H1925" s="15"/>
      <c r="I1925" s="15"/>
      <c r="J1925" s="19"/>
      <c r="K1925" s="38"/>
      <c r="L1925" s="39"/>
      <c r="M1925" s="40"/>
      <c r="N1925" s="160"/>
    </row>
    <row r="1926" spans="2:14" ht="15">
      <c r="B1926" s="30"/>
      <c r="C1926" s="30"/>
      <c r="D1926" s="30"/>
      <c r="E1926" s="30"/>
      <c r="F1926" s="14"/>
      <c r="G1926" s="15"/>
      <c r="H1926" s="15"/>
      <c r="I1926" s="15"/>
      <c r="J1926" s="19"/>
      <c r="K1926" s="38"/>
      <c r="L1926" s="39"/>
      <c r="M1926" s="40"/>
      <c r="N1926" s="160"/>
    </row>
    <row r="1927" spans="2:14" ht="15">
      <c r="B1927" s="30"/>
      <c r="C1927" s="30"/>
      <c r="D1927" s="30"/>
      <c r="E1927" s="30"/>
      <c r="F1927" s="14"/>
      <c r="G1927" s="15"/>
      <c r="H1927" s="15"/>
      <c r="I1927" s="15"/>
      <c r="J1927" s="19"/>
      <c r="K1927" s="38"/>
      <c r="L1927" s="39"/>
      <c r="M1927" s="40"/>
      <c r="N1927" s="160"/>
    </row>
    <row r="1928" spans="2:14" ht="15">
      <c r="B1928" s="30"/>
      <c r="C1928" s="30"/>
      <c r="D1928" s="30"/>
      <c r="E1928" s="30"/>
      <c r="F1928" s="14"/>
      <c r="G1928" s="15"/>
      <c r="H1928" s="15"/>
      <c r="I1928" s="15"/>
      <c r="J1928" s="19"/>
      <c r="K1928" s="38"/>
      <c r="L1928" s="39"/>
      <c r="M1928" s="40"/>
      <c r="N1928" s="160"/>
    </row>
    <row r="1929" spans="2:14" ht="15">
      <c r="B1929" s="30"/>
      <c r="C1929" s="30"/>
      <c r="D1929" s="30"/>
      <c r="E1929" s="30"/>
      <c r="F1929" s="14"/>
      <c r="G1929" s="15"/>
      <c r="H1929" s="15"/>
      <c r="I1929" s="15"/>
      <c r="J1929" s="19"/>
      <c r="K1929" s="38"/>
      <c r="L1929" s="39"/>
      <c r="M1929" s="40"/>
      <c r="N1929" s="160"/>
    </row>
    <row r="1930" spans="2:14" ht="15">
      <c r="B1930" s="30"/>
      <c r="C1930" s="30"/>
      <c r="D1930" s="30"/>
      <c r="E1930" s="30"/>
      <c r="F1930" s="14"/>
      <c r="G1930" s="15"/>
      <c r="H1930" s="15"/>
      <c r="I1930" s="15"/>
      <c r="J1930" s="19"/>
      <c r="K1930" s="38"/>
      <c r="L1930" s="39"/>
      <c r="M1930" s="40"/>
      <c r="N1930" s="160"/>
    </row>
    <row r="1931" spans="2:14" ht="15">
      <c r="B1931" s="30"/>
      <c r="C1931" s="30"/>
      <c r="D1931" s="30"/>
      <c r="E1931" s="30"/>
      <c r="F1931" s="14"/>
      <c r="G1931" s="15"/>
      <c r="H1931" s="15"/>
      <c r="I1931" s="15"/>
      <c r="J1931" s="19"/>
      <c r="K1931" s="38"/>
      <c r="L1931" s="39"/>
      <c r="M1931" s="40"/>
      <c r="N1931" s="160"/>
    </row>
    <row r="1932" spans="2:14" ht="15">
      <c r="B1932" s="30"/>
      <c r="C1932" s="30"/>
      <c r="D1932" s="30"/>
      <c r="E1932" s="30"/>
      <c r="F1932" s="14"/>
      <c r="G1932" s="15"/>
      <c r="H1932" s="15"/>
      <c r="I1932" s="15"/>
      <c r="J1932" s="19"/>
      <c r="K1932" s="38"/>
      <c r="L1932" s="39"/>
      <c r="M1932" s="40"/>
      <c r="N1932" s="160"/>
    </row>
    <row r="1933" spans="2:14" ht="15">
      <c r="B1933" s="30"/>
      <c r="C1933" s="30"/>
      <c r="D1933" s="30"/>
      <c r="E1933" s="30"/>
      <c r="F1933" s="14"/>
      <c r="G1933" s="15"/>
      <c r="H1933" s="15"/>
      <c r="I1933" s="15"/>
      <c r="J1933" s="19"/>
      <c r="K1933" s="38"/>
      <c r="L1933" s="39"/>
      <c r="M1933" s="40"/>
      <c r="N1933" s="160"/>
    </row>
    <row r="1934" spans="2:14" ht="15">
      <c r="B1934" s="30"/>
      <c r="C1934" s="30"/>
      <c r="D1934" s="30"/>
      <c r="E1934" s="30"/>
      <c r="F1934" s="14"/>
      <c r="G1934" s="15"/>
      <c r="H1934" s="15"/>
      <c r="I1934" s="15"/>
      <c r="J1934" s="19"/>
      <c r="K1934" s="38"/>
      <c r="L1934" s="39"/>
      <c r="M1934" s="40"/>
      <c r="N1934" s="160"/>
    </row>
    <row r="1935" spans="2:14" ht="15">
      <c r="B1935" s="30"/>
      <c r="C1935" s="30"/>
      <c r="D1935" s="30"/>
      <c r="E1935" s="30"/>
      <c r="F1935" s="14"/>
      <c r="G1935" s="15"/>
      <c r="H1935" s="15"/>
      <c r="I1935" s="15"/>
      <c r="J1935" s="19"/>
      <c r="K1935" s="38"/>
      <c r="L1935" s="39"/>
      <c r="M1935" s="40"/>
      <c r="N1935" s="160"/>
    </row>
    <row r="1936" spans="2:14" ht="15">
      <c r="B1936" s="30"/>
      <c r="C1936" s="30"/>
      <c r="D1936" s="30"/>
      <c r="E1936" s="30"/>
      <c r="F1936" s="14"/>
      <c r="G1936" s="15"/>
      <c r="H1936" s="15"/>
      <c r="I1936" s="15"/>
      <c r="J1936" s="19"/>
      <c r="K1936" s="38"/>
      <c r="L1936" s="39"/>
      <c r="M1936" s="40"/>
      <c r="N1936" s="160"/>
    </row>
    <row r="1937" spans="2:14" ht="15">
      <c r="B1937" s="30"/>
      <c r="C1937" s="30"/>
      <c r="D1937" s="30"/>
      <c r="E1937" s="30"/>
      <c r="F1937" s="14"/>
      <c r="G1937" s="15"/>
      <c r="H1937" s="15"/>
      <c r="I1937" s="15"/>
      <c r="J1937" s="19"/>
      <c r="K1937" s="38"/>
      <c r="L1937" s="39"/>
      <c r="M1937" s="40"/>
      <c r="N1937" s="160"/>
    </row>
    <row r="1938" spans="2:14" ht="15">
      <c r="B1938" s="30"/>
      <c r="C1938" s="30"/>
      <c r="D1938" s="30"/>
      <c r="E1938" s="30"/>
      <c r="F1938" s="14"/>
      <c r="G1938" s="15"/>
      <c r="H1938" s="15"/>
      <c r="I1938" s="15"/>
      <c r="J1938" s="19"/>
      <c r="K1938" s="38"/>
      <c r="L1938" s="39"/>
      <c r="M1938" s="40"/>
      <c r="N1938" s="160"/>
    </row>
    <row r="1939" spans="2:14" ht="15">
      <c r="B1939" s="30"/>
      <c r="C1939" s="30"/>
      <c r="D1939" s="30"/>
      <c r="E1939" s="30"/>
      <c r="F1939" s="14"/>
      <c r="G1939" s="15"/>
      <c r="H1939" s="15"/>
      <c r="I1939" s="15"/>
      <c r="J1939" s="19"/>
      <c r="K1939" s="38"/>
      <c r="L1939" s="39"/>
      <c r="M1939" s="40"/>
      <c r="N1939" s="160"/>
    </row>
    <row r="1940" spans="2:14" ht="15">
      <c r="B1940" s="30"/>
      <c r="C1940" s="30"/>
      <c r="D1940" s="30"/>
      <c r="E1940" s="30"/>
      <c r="F1940" s="14"/>
      <c r="G1940" s="15"/>
      <c r="H1940" s="15"/>
      <c r="I1940" s="15"/>
      <c r="J1940" s="19"/>
      <c r="K1940" s="38"/>
      <c r="L1940" s="39"/>
      <c r="M1940" s="40"/>
      <c r="N1940" s="160"/>
    </row>
    <row r="1941" spans="2:14" ht="15">
      <c r="B1941" s="30"/>
      <c r="C1941" s="30"/>
      <c r="D1941" s="30"/>
      <c r="E1941" s="30"/>
      <c r="F1941" s="14"/>
      <c r="G1941" s="15"/>
      <c r="H1941" s="15"/>
      <c r="I1941" s="15"/>
      <c r="J1941" s="19"/>
      <c r="K1941" s="38"/>
      <c r="L1941" s="39"/>
      <c r="M1941" s="40"/>
      <c r="N1941" s="160"/>
    </row>
    <row r="1942" spans="2:14" ht="15">
      <c r="B1942" s="30"/>
      <c r="C1942" s="30"/>
      <c r="D1942" s="30"/>
      <c r="E1942" s="30"/>
      <c r="F1942" s="14"/>
      <c r="G1942" s="15"/>
      <c r="H1942" s="15"/>
      <c r="I1942" s="15"/>
      <c r="J1942" s="19"/>
      <c r="K1942" s="38"/>
      <c r="L1942" s="39"/>
      <c r="M1942" s="40"/>
      <c r="N1942" s="160"/>
    </row>
    <row r="1943" spans="2:14" ht="15">
      <c r="B1943" s="30"/>
      <c r="C1943" s="30"/>
      <c r="D1943" s="30"/>
      <c r="E1943" s="30"/>
      <c r="F1943" s="14"/>
      <c r="G1943" s="15"/>
      <c r="H1943" s="15"/>
      <c r="I1943" s="15"/>
      <c r="J1943" s="19"/>
      <c r="K1943" s="38"/>
      <c r="L1943" s="39"/>
      <c r="M1943" s="40"/>
      <c r="N1943" s="160"/>
    </row>
    <row r="1944" spans="2:14" ht="15">
      <c r="B1944" s="30"/>
      <c r="C1944" s="30"/>
      <c r="D1944" s="30"/>
      <c r="E1944" s="30"/>
      <c r="F1944" s="14"/>
      <c r="G1944" s="15"/>
      <c r="H1944" s="15"/>
      <c r="I1944" s="15"/>
      <c r="J1944" s="19"/>
      <c r="K1944" s="38"/>
      <c r="L1944" s="39"/>
      <c r="M1944" s="40"/>
      <c r="N1944" s="160"/>
    </row>
    <row r="1945" spans="2:14" ht="15">
      <c r="B1945" s="30"/>
      <c r="C1945" s="30"/>
      <c r="D1945" s="30"/>
      <c r="E1945" s="30"/>
      <c r="F1945" s="14"/>
      <c r="G1945" s="15"/>
      <c r="H1945" s="15"/>
      <c r="I1945" s="15"/>
      <c r="J1945" s="19"/>
      <c r="K1945" s="38"/>
      <c r="L1945" s="39"/>
      <c r="M1945" s="40"/>
      <c r="N1945" s="160"/>
    </row>
    <row r="1946" spans="2:14" ht="15">
      <c r="B1946" s="30"/>
      <c r="C1946" s="30"/>
      <c r="D1946" s="30"/>
      <c r="E1946" s="30"/>
      <c r="F1946" s="14"/>
      <c r="G1946" s="15"/>
      <c r="H1946" s="15"/>
      <c r="I1946" s="15"/>
      <c r="J1946" s="19"/>
      <c r="K1946" s="38"/>
      <c r="L1946" s="39"/>
      <c r="M1946" s="40"/>
      <c r="N1946" s="160"/>
    </row>
    <row r="1947" spans="2:14" ht="15">
      <c r="B1947" s="30"/>
      <c r="C1947" s="30"/>
      <c r="D1947" s="30"/>
      <c r="E1947" s="30"/>
      <c r="F1947" s="14"/>
      <c r="G1947" s="15"/>
      <c r="H1947" s="15"/>
      <c r="I1947" s="15"/>
      <c r="J1947" s="19"/>
      <c r="K1947" s="38"/>
      <c r="L1947" s="39"/>
      <c r="M1947" s="40"/>
      <c r="N1947" s="160"/>
    </row>
    <row r="1948" spans="2:14" ht="15">
      <c r="B1948" s="30"/>
      <c r="C1948" s="30"/>
      <c r="D1948" s="30"/>
      <c r="E1948" s="30"/>
      <c r="F1948" s="14"/>
      <c r="G1948" s="15"/>
      <c r="H1948" s="15"/>
      <c r="I1948" s="15"/>
      <c r="J1948" s="19"/>
      <c r="K1948" s="38"/>
      <c r="L1948" s="39"/>
      <c r="M1948" s="40"/>
      <c r="N1948" s="160"/>
    </row>
    <row r="1949" spans="2:14" ht="15">
      <c r="B1949" s="30"/>
      <c r="C1949" s="30"/>
      <c r="D1949" s="30"/>
      <c r="E1949" s="30"/>
      <c r="F1949" s="14"/>
      <c r="G1949" s="15"/>
      <c r="H1949" s="15"/>
      <c r="I1949" s="15"/>
      <c r="J1949" s="19"/>
      <c r="K1949" s="38"/>
      <c r="L1949" s="39"/>
      <c r="M1949" s="40"/>
      <c r="N1949" s="160"/>
    </row>
    <row r="1950" spans="2:14" ht="15">
      <c r="B1950" s="30"/>
      <c r="C1950" s="30"/>
      <c r="D1950" s="30"/>
      <c r="E1950" s="30"/>
      <c r="F1950" s="14"/>
      <c r="G1950" s="15"/>
      <c r="H1950" s="15"/>
      <c r="I1950" s="15"/>
      <c r="J1950" s="19"/>
      <c r="K1950" s="38"/>
      <c r="L1950" s="39"/>
      <c r="M1950" s="40"/>
      <c r="N1950" s="160"/>
    </row>
    <row r="1951" spans="2:14" ht="15">
      <c r="B1951" s="30"/>
      <c r="C1951" s="30"/>
      <c r="D1951" s="30"/>
      <c r="E1951" s="30"/>
      <c r="F1951" s="14"/>
      <c r="G1951" s="15"/>
      <c r="H1951" s="15"/>
      <c r="I1951" s="15"/>
      <c r="J1951" s="19"/>
      <c r="K1951" s="38"/>
      <c r="L1951" s="39"/>
      <c r="M1951" s="40"/>
      <c r="N1951" s="160"/>
    </row>
    <row r="1952" spans="2:14" ht="15">
      <c r="B1952" s="30"/>
      <c r="C1952" s="30"/>
      <c r="D1952" s="30"/>
      <c r="E1952" s="30"/>
      <c r="F1952" s="14"/>
      <c r="G1952" s="15"/>
      <c r="H1952" s="15"/>
      <c r="I1952" s="15"/>
      <c r="J1952" s="19"/>
      <c r="K1952" s="38"/>
      <c r="L1952" s="39"/>
      <c r="M1952" s="40"/>
      <c r="N1952" s="160"/>
    </row>
    <row r="1953" spans="2:14" ht="15">
      <c r="B1953" s="30"/>
      <c r="C1953" s="30"/>
      <c r="D1953" s="30"/>
      <c r="E1953" s="30"/>
      <c r="F1953" s="14"/>
      <c r="G1953" s="15"/>
      <c r="H1953" s="15"/>
      <c r="I1953" s="15"/>
      <c r="J1953" s="19"/>
      <c r="K1953" s="38"/>
      <c r="L1953" s="39"/>
      <c r="M1953" s="40"/>
      <c r="N1953" s="160"/>
    </row>
    <row r="1954" spans="2:14" ht="15">
      <c r="B1954" s="30"/>
      <c r="C1954" s="30"/>
      <c r="D1954" s="30"/>
      <c r="E1954" s="30"/>
      <c r="F1954" s="14"/>
      <c r="G1954" s="15"/>
      <c r="H1954" s="15"/>
      <c r="I1954" s="15"/>
      <c r="J1954" s="19"/>
      <c r="K1954" s="38"/>
      <c r="L1954" s="39"/>
      <c r="M1954" s="40"/>
      <c r="N1954" s="160"/>
    </row>
    <row r="1955" spans="2:14" ht="15">
      <c r="B1955" s="30"/>
      <c r="C1955" s="30"/>
      <c r="D1955" s="30"/>
      <c r="E1955" s="30"/>
      <c r="F1955" s="14"/>
      <c r="G1955" s="15"/>
      <c r="H1955" s="15"/>
      <c r="I1955" s="15"/>
      <c r="J1955" s="19"/>
      <c r="K1955" s="38"/>
      <c r="L1955" s="39"/>
      <c r="M1955" s="40"/>
      <c r="N1955" s="160"/>
    </row>
    <row r="1956" spans="2:14" ht="15">
      <c r="B1956" s="30"/>
      <c r="C1956" s="30"/>
      <c r="D1956" s="30"/>
      <c r="E1956" s="30"/>
      <c r="F1956" s="14"/>
      <c r="G1956" s="15"/>
      <c r="H1956" s="15"/>
      <c r="I1956" s="15"/>
      <c r="J1956" s="19"/>
      <c r="K1956" s="38"/>
      <c r="L1956" s="39"/>
      <c r="M1956" s="40"/>
      <c r="N1956" s="160"/>
    </row>
    <row r="1957" spans="2:14" ht="15">
      <c r="B1957" s="30"/>
      <c r="C1957" s="30"/>
      <c r="D1957" s="30"/>
      <c r="E1957" s="30"/>
      <c r="F1957" s="14"/>
      <c r="G1957" s="15"/>
      <c r="H1957" s="15"/>
      <c r="I1957" s="15"/>
      <c r="J1957" s="19"/>
      <c r="K1957" s="38"/>
      <c r="L1957" s="39"/>
      <c r="M1957" s="40"/>
      <c r="N1957" s="160"/>
    </row>
    <row r="1958" spans="2:14" ht="15">
      <c r="B1958" s="30"/>
      <c r="C1958" s="30"/>
      <c r="D1958" s="30"/>
      <c r="E1958" s="30"/>
      <c r="F1958" s="14"/>
      <c r="G1958" s="15"/>
      <c r="H1958" s="15"/>
      <c r="I1958" s="15"/>
      <c r="J1958" s="19"/>
      <c r="K1958" s="38"/>
      <c r="L1958" s="39"/>
      <c r="M1958" s="40"/>
      <c r="N1958" s="160"/>
    </row>
    <row r="1959" spans="2:14" ht="15">
      <c r="B1959" s="30"/>
      <c r="C1959" s="30"/>
      <c r="D1959" s="30"/>
      <c r="E1959" s="30"/>
      <c r="F1959" s="14"/>
      <c r="G1959" s="15"/>
      <c r="H1959" s="15"/>
      <c r="I1959" s="15"/>
      <c r="J1959" s="19"/>
      <c r="K1959" s="38"/>
      <c r="L1959" s="39"/>
      <c r="M1959" s="40"/>
      <c r="N1959" s="160"/>
    </row>
    <row r="1960" spans="2:14" ht="15">
      <c r="B1960" s="30"/>
      <c r="C1960" s="30"/>
      <c r="D1960" s="30"/>
      <c r="E1960" s="30"/>
      <c r="F1960" s="14"/>
      <c r="G1960" s="15"/>
      <c r="H1960" s="15"/>
      <c r="I1960" s="15"/>
      <c r="J1960" s="19"/>
      <c r="K1960" s="38"/>
      <c r="L1960" s="39"/>
      <c r="M1960" s="40"/>
      <c r="N1960" s="160"/>
    </row>
    <row r="1961" spans="2:14" ht="15">
      <c r="B1961" s="30"/>
      <c r="C1961" s="30"/>
      <c r="D1961" s="30"/>
      <c r="E1961" s="30"/>
      <c r="F1961" s="14"/>
      <c r="G1961" s="15"/>
      <c r="H1961" s="15"/>
      <c r="I1961" s="15"/>
      <c r="J1961" s="19"/>
      <c r="K1961" s="38"/>
      <c r="L1961" s="39"/>
      <c r="M1961" s="40"/>
      <c r="N1961" s="160"/>
    </row>
    <row r="1962" spans="2:14" ht="15">
      <c r="B1962" s="30"/>
      <c r="C1962" s="30"/>
      <c r="D1962" s="30"/>
      <c r="E1962" s="30"/>
      <c r="F1962" s="14"/>
      <c r="G1962" s="15"/>
      <c r="H1962" s="15"/>
      <c r="I1962" s="15"/>
      <c r="J1962" s="19"/>
      <c r="K1962" s="38"/>
      <c r="L1962" s="39"/>
      <c r="M1962" s="40"/>
      <c r="N1962" s="160"/>
    </row>
    <row r="1963" spans="2:14" ht="15">
      <c r="B1963" s="30"/>
      <c r="C1963" s="30"/>
      <c r="D1963" s="30"/>
      <c r="E1963" s="30"/>
      <c r="F1963" s="14"/>
      <c r="G1963" s="15"/>
      <c r="H1963" s="15"/>
      <c r="I1963" s="15"/>
      <c r="J1963" s="19"/>
      <c r="K1963" s="38"/>
      <c r="L1963" s="39"/>
      <c r="M1963" s="40"/>
      <c r="N1963" s="160"/>
    </row>
    <row r="1964" spans="2:14" ht="15">
      <c r="B1964" s="30"/>
      <c r="C1964" s="30"/>
      <c r="D1964" s="30"/>
      <c r="E1964" s="30"/>
      <c r="F1964" s="14"/>
      <c r="G1964" s="15"/>
      <c r="H1964" s="15"/>
      <c r="I1964" s="15"/>
      <c r="J1964" s="19"/>
      <c r="K1964" s="38"/>
      <c r="L1964" s="39"/>
      <c r="M1964" s="40"/>
      <c r="N1964" s="160"/>
    </row>
    <row r="1965" spans="2:14" ht="15">
      <c r="B1965" s="30"/>
      <c r="C1965" s="30"/>
      <c r="D1965" s="30"/>
      <c r="E1965" s="30"/>
      <c r="F1965" s="14"/>
      <c r="G1965" s="15"/>
      <c r="H1965" s="15"/>
      <c r="I1965" s="15"/>
      <c r="J1965" s="19"/>
      <c r="K1965" s="38"/>
      <c r="L1965" s="39"/>
      <c r="M1965" s="40"/>
      <c r="N1965" s="160"/>
    </row>
    <row r="1966" spans="2:14" ht="15">
      <c r="B1966" s="30"/>
      <c r="C1966" s="30"/>
      <c r="D1966" s="30"/>
      <c r="E1966" s="30"/>
      <c r="F1966" s="14"/>
      <c r="G1966" s="15"/>
      <c r="H1966" s="15"/>
      <c r="I1966" s="15"/>
      <c r="J1966" s="19"/>
      <c r="K1966" s="38"/>
      <c r="L1966" s="39"/>
      <c r="M1966" s="40"/>
      <c r="N1966" s="160"/>
    </row>
    <row r="1967" spans="2:14" ht="15">
      <c r="B1967" s="30"/>
      <c r="C1967" s="30"/>
      <c r="D1967" s="30"/>
      <c r="E1967" s="30"/>
      <c r="F1967" s="14"/>
      <c r="G1967" s="15"/>
      <c r="H1967" s="15"/>
      <c r="I1967" s="15"/>
      <c r="J1967" s="15"/>
      <c r="K1967" s="38"/>
      <c r="L1967" s="39"/>
      <c r="M1967" s="40"/>
      <c r="N1967" s="160"/>
    </row>
    <row r="1968" spans="2:14" ht="15">
      <c r="B1968" s="30"/>
      <c r="C1968" s="30"/>
      <c r="D1968" s="30"/>
      <c r="E1968" s="30"/>
      <c r="F1968" s="14"/>
      <c r="G1968" s="15"/>
      <c r="H1968" s="15"/>
      <c r="I1968" s="15"/>
      <c r="J1968" s="15"/>
      <c r="K1968" s="38"/>
      <c r="L1968" s="39"/>
      <c r="M1968" s="40"/>
      <c r="N1968" s="160"/>
    </row>
    <row r="1969" spans="2:14" ht="15">
      <c r="B1969" s="30"/>
      <c r="C1969" s="30"/>
      <c r="D1969" s="30"/>
      <c r="E1969" s="30"/>
      <c r="F1969" s="14"/>
      <c r="G1969" s="15"/>
      <c r="H1969" s="15"/>
      <c r="I1969" s="15"/>
      <c r="J1969" s="15"/>
      <c r="K1969" s="38"/>
      <c r="L1969" s="39"/>
      <c r="M1969" s="40"/>
      <c r="N1969" s="160"/>
    </row>
    <row r="1970" spans="2:14" ht="15">
      <c r="B1970" s="30"/>
      <c r="C1970" s="30"/>
      <c r="D1970" s="30"/>
      <c r="E1970" s="30"/>
      <c r="F1970" s="14"/>
      <c r="G1970" s="15"/>
      <c r="H1970" s="15"/>
      <c r="I1970" s="15"/>
      <c r="J1970" s="15"/>
      <c r="K1970" s="38"/>
      <c r="L1970" s="39"/>
      <c r="M1970" s="40"/>
      <c r="N1970" s="160"/>
    </row>
    <row r="1971" spans="2:14" ht="15">
      <c r="B1971" s="30"/>
      <c r="C1971" s="30"/>
      <c r="D1971" s="30"/>
      <c r="E1971" s="30"/>
      <c r="F1971" s="14"/>
      <c r="G1971" s="15"/>
      <c r="H1971" s="15"/>
      <c r="I1971" s="15"/>
      <c r="J1971" s="15"/>
      <c r="K1971" s="38"/>
      <c r="L1971" s="39"/>
      <c r="M1971" s="40"/>
      <c r="N1971" s="160"/>
    </row>
    <row r="1972" spans="2:14" ht="15">
      <c r="B1972" s="30"/>
      <c r="C1972" s="30"/>
      <c r="D1972" s="30"/>
      <c r="E1972" s="30"/>
      <c r="F1972" s="14"/>
      <c r="G1972" s="15"/>
      <c r="H1972" s="15"/>
      <c r="I1972" s="15"/>
      <c r="J1972" s="15"/>
      <c r="K1972" s="38"/>
      <c r="L1972" s="39"/>
      <c r="M1972" s="40"/>
      <c r="N1972" s="160"/>
    </row>
    <row r="1973" spans="2:14" ht="15">
      <c r="B1973" s="30"/>
      <c r="C1973" s="30"/>
      <c r="D1973" s="30"/>
      <c r="E1973" s="30"/>
      <c r="F1973" s="14"/>
      <c r="G1973" s="15"/>
      <c r="H1973" s="15"/>
      <c r="I1973" s="15"/>
      <c r="J1973" s="15"/>
      <c r="K1973" s="38"/>
      <c r="L1973" s="39"/>
      <c r="M1973" s="40"/>
      <c r="N1973" s="160"/>
    </row>
    <row r="1974" spans="2:14" ht="15">
      <c r="B1974" s="30"/>
      <c r="C1974" s="30"/>
      <c r="D1974" s="30"/>
      <c r="E1974" s="30"/>
      <c r="F1974" s="14"/>
      <c r="G1974" s="15"/>
      <c r="H1974" s="15"/>
      <c r="I1974" s="15"/>
      <c r="J1974" s="15"/>
      <c r="K1974" s="38"/>
      <c r="L1974" s="39"/>
      <c r="M1974" s="40"/>
      <c r="N1974" s="160"/>
    </row>
    <row r="1975" spans="2:14" ht="15">
      <c r="B1975" s="30"/>
      <c r="C1975" s="30"/>
      <c r="D1975" s="30"/>
      <c r="E1975" s="30"/>
      <c r="F1975" s="14"/>
      <c r="G1975" s="15"/>
      <c r="H1975" s="15"/>
      <c r="I1975" s="15"/>
      <c r="J1975" s="15"/>
      <c r="K1975" s="38"/>
      <c r="L1975" s="39"/>
      <c r="M1975" s="40"/>
      <c r="N1975" s="160"/>
    </row>
    <row r="1976" spans="2:14" ht="15">
      <c r="B1976" s="30"/>
      <c r="C1976" s="30"/>
      <c r="D1976" s="30"/>
      <c r="E1976" s="30"/>
      <c r="F1976" s="14"/>
      <c r="G1976" s="15"/>
      <c r="H1976" s="15"/>
      <c r="I1976" s="15"/>
      <c r="J1976" s="15"/>
      <c r="K1976" s="38"/>
      <c r="L1976" s="39"/>
      <c r="M1976" s="40"/>
      <c r="N1976" s="160"/>
    </row>
    <row r="1977" spans="2:14" ht="15">
      <c r="B1977" s="30"/>
      <c r="C1977" s="30"/>
      <c r="D1977" s="30"/>
      <c r="E1977" s="30"/>
      <c r="F1977" s="14"/>
      <c r="G1977" s="15"/>
      <c r="H1977" s="15"/>
      <c r="I1977" s="15"/>
      <c r="J1977" s="15"/>
      <c r="K1977" s="38"/>
      <c r="L1977" s="39"/>
      <c r="M1977" s="40"/>
      <c r="N1977" s="160"/>
    </row>
    <row r="1978" spans="2:14" ht="15">
      <c r="B1978" s="30"/>
      <c r="C1978" s="30"/>
      <c r="D1978" s="30"/>
      <c r="E1978" s="30"/>
      <c r="F1978" s="14"/>
      <c r="G1978" s="15"/>
      <c r="H1978" s="15"/>
      <c r="I1978" s="15"/>
      <c r="J1978" s="15"/>
      <c r="K1978" s="38"/>
      <c r="L1978" s="39"/>
      <c r="M1978" s="40"/>
      <c r="N1978" s="160"/>
    </row>
    <row r="1979" spans="2:14" ht="15">
      <c r="B1979" s="30"/>
      <c r="C1979" s="30"/>
      <c r="D1979" s="30"/>
      <c r="E1979" s="30"/>
      <c r="F1979" s="14"/>
      <c r="G1979" s="15"/>
      <c r="H1979" s="15"/>
      <c r="I1979" s="15"/>
      <c r="J1979" s="15"/>
      <c r="K1979" s="38"/>
      <c r="L1979" s="39"/>
      <c r="M1979" s="40"/>
      <c r="N1979" s="160"/>
    </row>
    <row r="1980" spans="2:14" ht="15">
      <c r="B1980" s="30"/>
      <c r="C1980" s="30"/>
      <c r="D1980" s="30"/>
      <c r="E1980" s="30"/>
      <c r="F1980" s="14"/>
      <c r="G1980" s="15"/>
      <c r="H1980" s="15"/>
      <c r="I1980" s="15"/>
      <c r="J1980" s="15"/>
      <c r="K1980" s="38"/>
      <c r="L1980" s="39"/>
      <c r="M1980" s="40"/>
      <c r="N1980" s="160"/>
    </row>
    <row r="1981" spans="2:14" ht="15">
      <c r="B1981" s="30"/>
      <c r="C1981" s="30"/>
      <c r="D1981" s="30"/>
      <c r="E1981" s="30"/>
      <c r="F1981" s="14"/>
      <c r="G1981" s="15"/>
      <c r="H1981" s="15"/>
      <c r="I1981" s="15"/>
      <c r="J1981" s="15"/>
      <c r="K1981" s="38"/>
      <c r="L1981" s="39"/>
      <c r="M1981" s="40"/>
      <c r="N1981" s="160"/>
    </row>
    <row r="1982" spans="2:14" ht="15">
      <c r="B1982" s="30"/>
      <c r="C1982" s="30"/>
      <c r="D1982" s="30"/>
      <c r="E1982" s="30"/>
      <c r="F1982" s="14"/>
      <c r="G1982" s="15"/>
      <c r="H1982" s="15"/>
      <c r="I1982" s="15"/>
      <c r="J1982" s="15"/>
      <c r="K1982" s="38"/>
      <c r="L1982" s="39"/>
      <c r="M1982" s="40"/>
      <c r="N1982" s="160"/>
    </row>
    <row r="1983" spans="2:14" ht="15">
      <c r="B1983" s="30"/>
      <c r="C1983" s="30"/>
      <c r="D1983" s="30"/>
      <c r="E1983" s="30"/>
      <c r="F1983" s="14"/>
      <c r="G1983" s="15"/>
      <c r="H1983" s="15"/>
      <c r="I1983" s="15"/>
      <c r="J1983" s="15"/>
      <c r="K1983" s="38"/>
      <c r="L1983" s="39"/>
      <c r="M1983" s="40"/>
      <c r="N1983" s="160"/>
    </row>
    <row r="1984" spans="2:14" ht="15">
      <c r="B1984" s="30"/>
      <c r="C1984" s="30"/>
      <c r="D1984" s="30"/>
      <c r="E1984" s="30"/>
      <c r="F1984" s="14"/>
      <c r="G1984" s="15"/>
      <c r="H1984" s="15"/>
      <c r="I1984" s="15"/>
      <c r="J1984" s="15"/>
      <c r="K1984" s="38"/>
      <c r="L1984" s="39"/>
      <c r="M1984" s="40"/>
      <c r="N1984" s="160"/>
    </row>
    <row r="1985" spans="2:14" ht="15">
      <c r="B1985" s="30"/>
      <c r="C1985" s="30"/>
      <c r="D1985" s="30"/>
      <c r="E1985" s="30"/>
      <c r="F1985" s="14"/>
      <c r="G1985" s="15"/>
      <c r="H1985" s="15"/>
      <c r="I1985" s="15"/>
      <c r="J1985" s="15"/>
      <c r="K1985" s="38"/>
      <c r="L1985" s="39"/>
      <c r="M1985" s="40"/>
      <c r="N1985" s="160"/>
    </row>
    <row r="1986" spans="2:14" ht="15">
      <c r="B1986" s="30"/>
      <c r="C1986" s="30"/>
      <c r="D1986" s="30"/>
      <c r="E1986" s="30"/>
      <c r="F1986" s="14"/>
      <c r="G1986" s="15"/>
      <c r="H1986" s="15"/>
      <c r="I1986" s="15"/>
      <c r="J1986" s="15"/>
      <c r="K1986" s="38"/>
      <c r="L1986" s="39"/>
      <c r="M1986" s="40"/>
      <c r="N1986" s="160"/>
    </row>
    <row r="1987" spans="2:14" ht="15">
      <c r="B1987" s="30"/>
      <c r="C1987" s="30"/>
      <c r="D1987" s="30"/>
      <c r="E1987" s="30"/>
      <c r="F1987" s="14"/>
      <c r="G1987" s="15"/>
      <c r="H1987" s="15"/>
      <c r="I1987" s="15"/>
      <c r="J1987" s="15"/>
      <c r="K1987" s="38"/>
      <c r="L1987" s="39"/>
      <c r="M1987" s="40"/>
      <c r="N1987" s="160"/>
    </row>
    <row r="1988" spans="2:14" ht="15">
      <c r="B1988" s="30"/>
      <c r="C1988" s="30"/>
      <c r="D1988" s="30"/>
      <c r="E1988" s="30"/>
      <c r="F1988" s="14"/>
      <c r="G1988" s="15"/>
      <c r="H1988" s="15"/>
      <c r="I1988" s="15"/>
      <c r="J1988" s="15"/>
      <c r="K1988" s="38"/>
      <c r="L1988" s="39"/>
      <c r="M1988" s="40"/>
      <c r="N1988" s="160"/>
    </row>
    <row r="1989" spans="2:14" ht="15">
      <c r="B1989" s="30"/>
      <c r="C1989" s="30"/>
      <c r="D1989" s="30"/>
      <c r="E1989" s="30"/>
      <c r="F1989" s="14"/>
      <c r="G1989" s="15"/>
      <c r="H1989" s="15"/>
      <c r="I1989" s="15"/>
      <c r="J1989" s="15"/>
      <c r="K1989" s="38"/>
      <c r="L1989" s="39"/>
      <c r="M1989" s="40"/>
      <c r="N1989" s="160"/>
    </row>
    <row r="1990" spans="2:14" ht="15">
      <c r="B1990" s="30"/>
      <c r="C1990" s="30"/>
      <c r="D1990" s="30"/>
      <c r="E1990" s="30"/>
      <c r="F1990" s="14"/>
      <c r="G1990" s="15"/>
      <c r="H1990" s="15"/>
      <c r="I1990" s="15"/>
      <c r="J1990" s="15"/>
      <c r="K1990" s="38"/>
      <c r="L1990" s="39"/>
      <c r="M1990" s="40"/>
      <c r="N1990" s="160"/>
    </row>
    <row r="1991" spans="2:14" ht="15">
      <c r="B1991" s="30"/>
      <c r="C1991" s="30"/>
      <c r="D1991" s="30"/>
      <c r="E1991" s="30"/>
      <c r="F1991" s="14"/>
      <c r="G1991" s="15"/>
      <c r="H1991" s="15"/>
      <c r="I1991" s="15"/>
      <c r="J1991" s="15"/>
      <c r="K1991" s="38"/>
      <c r="L1991" s="39"/>
      <c r="M1991" s="40"/>
      <c r="N1991" s="160"/>
    </row>
    <row r="1992" spans="2:14" ht="15">
      <c r="B1992" s="30"/>
      <c r="C1992" s="30"/>
      <c r="D1992" s="30"/>
      <c r="E1992" s="30"/>
      <c r="F1992" s="14"/>
      <c r="G1992" s="15"/>
      <c r="H1992" s="15"/>
      <c r="I1992" s="15"/>
      <c r="J1992" s="15"/>
      <c r="K1992" s="38"/>
      <c r="L1992" s="39"/>
      <c r="M1992" s="40"/>
      <c r="N1992" s="160"/>
    </row>
    <row r="1993" spans="2:14" ht="15">
      <c r="B1993" s="30"/>
      <c r="C1993" s="30"/>
      <c r="D1993" s="30"/>
      <c r="E1993" s="30"/>
      <c r="F1993" s="14"/>
      <c r="G1993" s="15"/>
      <c r="H1993" s="15"/>
      <c r="I1993" s="15"/>
      <c r="J1993" s="15"/>
      <c r="K1993" s="38"/>
      <c r="L1993" s="39"/>
      <c r="M1993" s="40"/>
      <c r="N1993" s="160"/>
    </row>
    <row r="1994" spans="2:14" ht="15">
      <c r="B1994" s="30"/>
      <c r="C1994" s="30"/>
      <c r="D1994" s="30"/>
      <c r="E1994" s="30"/>
      <c r="F1994" s="14"/>
      <c r="G1994" s="15"/>
      <c r="H1994" s="15"/>
      <c r="I1994" s="15"/>
      <c r="J1994" s="15"/>
      <c r="K1994" s="38"/>
      <c r="L1994" s="39"/>
      <c r="M1994" s="40"/>
      <c r="N1994" s="160"/>
    </row>
    <row r="1995" spans="2:14" ht="15">
      <c r="B1995" s="30"/>
      <c r="C1995" s="30"/>
      <c r="D1995" s="30"/>
      <c r="E1995" s="30"/>
      <c r="F1995" s="14"/>
      <c r="G1995" s="15"/>
      <c r="H1995" s="15"/>
      <c r="I1995" s="15"/>
      <c r="J1995" s="15"/>
      <c r="K1995" s="38"/>
      <c r="L1995" s="39"/>
      <c r="M1995" s="40"/>
      <c r="N1995" s="160"/>
    </row>
    <row r="1996" spans="2:14" ht="15">
      <c r="B1996" s="30"/>
      <c r="C1996" s="30"/>
      <c r="D1996" s="30"/>
      <c r="E1996" s="30"/>
      <c r="F1996" s="14"/>
      <c r="G1996" s="15"/>
      <c r="H1996" s="15"/>
      <c r="I1996" s="15"/>
      <c r="J1996" s="15"/>
      <c r="K1996" s="38"/>
      <c r="L1996" s="39"/>
      <c r="M1996" s="40"/>
      <c r="N1996" s="160"/>
    </row>
    <row r="1997" spans="2:14" ht="15">
      <c r="B1997" s="30"/>
      <c r="C1997" s="30"/>
      <c r="D1997" s="30"/>
      <c r="E1997" s="30"/>
      <c r="F1997" s="14"/>
      <c r="G1997" s="15"/>
      <c r="H1997" s="15"/>
      <c r="I1997" s="15"/>
      <c r="J1997" s="15"/>
      <c r="K1997" s="38"/>
      <c r="L1997" s="39"/>
      <c r="M1997" s="40"/>
      <c r="N1997" s="160"/>
    </row>
    <row r="1998" spans="2:14" ht="15">
      <c r="B1998" s="30"/>
      <c r="C1998" s="30"/>
      <c r="D1998" s="30"/>
      <c r="E1998" s="30"/>
      <c r="F1998" s="14"/>
      <c r="G1998" s="15"/>
      <c r="H1998" s="15"/>
      <c r="I1998" s="15"/>
      <c r="J1998" s="15"/>
      <c r="K1998" s="38"/>
      <c r="L1998" s="39"/>
      <c r="M1998" s="40"/>
      <c r="N1998" s="160"/>
    </row>
    <row r="1999" spans="2:14" ht="15">
      <c r="B1999" s="30"/>
      <c r="C1999" s="30"/>
      <c r="D1999" s="30"/>
      <c r="E1999" s="30"/>
      <c r="F1999" s="14"/>
      <c r="G1999" s="15"/>
      <c r="H1999" s="15"/>
      <c r="I1999" s="15"/>
      <c r="J1999" s="15"/>
      <c r="K1999" s="38"/>
      <c r="L1999" s="39"/>
      <c r="M1999" s="40"/>
      <c r="N1999" s="160"/>
    </row>
    <row r="2000" spans="2:14" ht="15">
      <c r="B2000" s="30"/>
      <c r="C2000" s="30"/>
      <c r="D2000" s="30"/>
      <c r="E2000" s="30"/>
      <c r="F2000" s="14"/>
      <c r="G2000" s="15"/>
      <c r="H2000" s="15"/>
      <c r="I2000" s="15"/>
      <c r="J2000" s="15"/>
      <c r="K2000" s="38"/>
      <c r="L2000" s="39"/>
      <c r="M2000" s="40"/>
      <c r="N2000" s="160"/>
    </row>
    <row r="2001" spans="2:14" ht="15">
      <c r="B2001" s="30"/>
      <c r="C2001" s="30"/>
      <c r="D2001" s="30"/>
      <c r="E2001" s="30"/>
      <c r="F2001" s="14"/>
      <c r="G2001" s="15"/>
      <c r="H2001" s="15"/>
      <c r="I2001" s="15"/>
      <c r="J2001" s="15"/>
      <c r="K2001" s="38"/>
      <c r="L2001" s="39"/>
      <c r="M2001" s="40"/>
      <c r="N2001" s="160"/>
    </row>
    <row r="2002" spans="2:14" ht="15">
      <c r="B2002" s="30"/>
      <c r="C2002" s="30"/>
      <c r="D2002" s="30"/>
      <c r="E2002" s="30"/>
      <c r="F2002" s="14"/>
      <c r="G2002" s="15"/>
      <c r="H2002" s="15"/>
      <c r="I2002" s="15"/>
      <c r="J2002" s="15"/>
      <c r="K2002" s="38"/>
      <c r="L2002" s="39"/>
      <c r="M2002" s="40"/>
      <c r="N2002" s="160"/>
    </row>
    <row r="2003" spans="2:14" ht="15">
      <c r="B2003" s="30"/>
      <c r="C2003" s="30"/>
      <c r="D2003" s="30"/>
      <c r="E2003" s="30"/>
      <c r="F2003" s="14"/>
      <c r="G2003" s="15"/>
      <c r="H2003" s="15"/>
      <c r="I2003" s="15"/>
      <c r="J2003" s="15"/>
      <c r="K2003" s="38"/>
      <c r="L2003" s="39"/>
      <c r="M2003" s="40"/>
      <c r="N2003" s="160"/>
    </row>
    <row r="2004" spans="2:14" ht="15">
      <c r="B2004" s="30"/>
      <c r="C2004" s="30"/>
      <c r="D2004" s="30"/>
      <c r="E2004" s="30"/>
      <c r="F2004" s="14"/>
      <c r="G2004" s="15"/>
      <c r="H2004" s="15"/>
      <c r="I2004" s="15"/>
      <c r="J2004" s="15"/>
      <c r="K2004" s="38"/>
      <c r="L2004" s="39"/>
      <c r="M2004" s="40"/>
      <c r="N2004" s="160"/>
    </row>
    <row r="2005" spans="2:14" ht="15">
      <c r="B2005" s="30"/>
      <c r="C2005" s="30"/>
      <c r="D2005" s="30"/>
      <c r="E2005" s="30"/>
      <c r="F2005" s="14"/>
      <c r="G2005" s="15"/>
      <c r="H2005" s="15"/>
      <c r="I2005" s="15"/>
      <c r="J2005" s="15"/>
      <c r="K2005" s="38"/>
      <c r="L2005" s="39"/>
      <c r="M2005" s="40"/>
      <c r="N2005" s="160"/>
    </row>
    <row r="2006" spans="2:14" ht="15">
      <c r="B2006" s="30"/>
      <c r="C2006" s="30"/>
      <c r="D2006" s="30"/>
      <c r="E2006" s="30"/>
      <c r="F2006" s="14"/>
      <c r="G2006" s="15"/>
      <c r="H2006" s="15"/>
      <c r="I2006" s="15"/>
      <c r="J2006" s="15"/>
      <c r="K2006" s="38"/>
      <c r="L2006" s="39"/>
      <c r="M2006" s="40"/>
      <c r="N2006" s="160"/>
    </row>
    <row r="2007" spans="2:14" ht="15">
      <c r="B2007" s="30"/>
      <c r="C2007" s="30"/>
      <c r="D2007" s="30"/>
      <c r="E2007" s="30"/>
      <c r="F2007" s="14"/>
      <c r="G2007" s="15"/>
      <c r="H2007" s="15"/>
      <c r="I2007" s="15"/>
      <c r="J2007" s="15"/>
      <c r="K2007" s="38"/>
      <c r="L2007" s="39"/>
      <c r="M2007" s="40"/>
      <c r="N2007" s="160"/>
    </row>
    <row r="2008" spans="2:14" ht="15">
      <c r="B2008" s="30"/>
      <c r="C2008" s="30"/>
      <c r="D2008" s="30"/>
      <c r="E2008" s="30"/>
      <c r="F2008" s="14"/>
      <c r="G2008" s="15"/>
      <c r="H2008" s="15"/>
      <c r="I2008" s="15"/>
      <c r="J2008" s="15"/>
      <c r="K2008" s="38"/>
      <c r="L2008" s="39"/>
      <c r="M2008" s="40"/>
      <c r="N2008" s="160"/>
    </row>
    <row r="2009" spans="2:14" ht="15">
      <c r="B2009" s="30"/>
      <c r="C2009" s="30"/>
      <c r="D2009" s="30"/>
      <c r="E2009" s="30"/>
      <c r="F2009" s="14"/>
      <c r="G2009" s="15"/>
      <c r="H2009" s="15"/>
      <c r="I2009" s="15"/>
      <c r="J2009" s="15"/>
      <c r="K2009" s="38"/>
      <c r="L2009" s="39"/>
      <c r="M2009" s="40"/>
      <c r="N2009" s="160"/>
    </row>
    <row r="2010" spans="2:14" ht="15">
      <c r="B2010" s="30"/>
      <c r="C2010" s="30"/>
      <c r="D2010" s="30"/>
      <c r="E2010" s="30"/>
      <c r="F2010" s="14"/>
      <c r="G2010" s="15"/>
      <c r="H2010" s="15"/>
      <c r="I2010" s="15"/>
      <c r="J2010" s="15"/>
      <c r="K2010" s="38"/>
      <c r="L2010" s="39"/>
      <c r="M2010" s="40"/>
      <c r="N2010" s="160"/>
    </row>
    <row r="2011" spans="2:14" ht="15">
      <c r="B2011" s="30"/>
      <c r="C2011" s="30"/>
      <c r="D2011" s="30"/>
      <c r="E2011" s="30"/>
      <c r="F2011" s="14"/>
      <c r="G2011" s="15"/>
      <c r="H2011" s="15"/>
      <c r="I2011" s="15"/>
      <c r="J2011" s="15"/>
      <c r="K2011" s="38"/>
      <c r="L2011" s="39"/>
      <c r="M2011" s="40"/>
      <c r="N2011" s="160"/>
    </row>
    <row r="2012" spans="2:14" ht="15">
      <c r="B2012" s="30"/>
      <c r="C2012" s="30"/>
      <c r="D2012" s="30"/>
      <c r="E2012" s="30"/>
      <c r="F2012" s="14"/>
      <c r="G2012" s="15"/>
      <c r="H2012" s="15"/>
      <c r="I2012" s="15"/>
      <c r="J2012" s="15"/>
      <c r="K2012" s="38"/>
      <c r="L2012" s="39"/>
      <c r="M2012" s="40"/>
      <c r="N2012" s="160"/>
    </row>
    <row r="2013" spans="2:14" ht="15">
      <c r="B2013" s="30"/>
      <c r="C2013" s="30"/>
      <c r="D2013" s="30"/>
      <c r="E2013" s="30"/>
      <c r="F2013" s="14"/>
      <c r="G2013" s="15"/>
      <c r="H2013" s="15"/>
      <c r="I2013" s="15"/>
      <c r="J2013" s="15"/>
      <c r="K2013" s="38"/>
      <c r="L2013" s="39"/>
      <c r="M2013" s="40"/>
      <c r="N2013" s="160"/>
    </row>
    <row r="2014" spans="2:14" ht="15">
      <c r="B2014" s="30"/>
      <c r="C2014" s="30"/>
      <c r="D2014" s="30"/>
      <c r="E2014" s="30"/>
      <c r="F2014" s="14"/>
      <c r="G2014" s="15"/>
      <c r="H2014" s="15"/>
      <c r="I2014" s="15"/>
      <c r="J2014" s="15"/>
      <c r="K2014" s="38"/>
      <c r="L2014" s="39"/>
      <c r="M2014" s="40"/>
      <c r="N2014" s="160"/>
    </row>
    <row r="2015" spans="2:14" ht="15">
      <c r="B2015" s="30"/>
      <c r="C2015" s="30"/>
      <c r="D2015" s="30"/>
      <c r="E2015" s="30"/>
      <c r="F2015" s="14"/>
      <c r="G2015" s="15"/>
      <c r="H2015" s="15"/>
      <c r="I2015" s="15"/>
      <c r="J2015" s="15"/>
      <c r="K2015" s="38"/>
      <c r="L2015" s="39"/>
      <c r="M2015" s="40"/>
      <c r="N2015" s="160"/>
    </row>
    <row r="2016" spans="2:14" ht="15">
      <c r="B2016" s="30"/>
      <c r="C2016" s="30"/>
      <c r="D2016" s="30"/>
      <c r="E2016" s="30"/>
      <c r="F2016" s="14"/>
      <c r="G2016" s="15"/>
      <c r="H2016" s="15"/>
      <c r="I2016" s="15"/>
      <c r="J2016" s="15"/>
      <c r="K2016" s="38"/>
      <c r="L2016" s="39"/>
      <c r="M2016" s="40"/>
      <c r="N2016" s="160"/>
    </row>
    <row r="2017" spans="2:14" ht="15">
      <c r="B2017" s="30"/>
      <c r="C2017" s="30"/>
      <c r="D2017" s="30"/>
      <c r="E2017" s="30"/>
      <c r="F2017" s="14"/>
      <c r="G2017" s="15"/>
      <c r="H2017" s="15"/>
      <c r="I2017" s="15"/>
      <c r="J2017" s="15"/>
      <c r="K2017" s="38"/>
      <c r="L2017" s="39"/>
      <c r="M2017" s="40"/>
      <c r="N2017" s="160"/>
    </row>
    <row r="2018" spans="2:14" ht="15">
      <c r="B2018" s="30"/>
      <c r="C2018" s="30"/>
      <c r="D2018" s="30"/>
      <c r="E2018" s="30"/>
      <c r="F2018" s="14"/>
      <c r="G2018" s="15"/>
      <c r="H2018" s="15"/>
      <c r="I2018" s="15"/>
      <c r="J2018" s="15"/>
      <c r="K2018" s="38"/>
      <c r="L2018" s="39"/>
      <c r="M2018" s="40"/>
      <c r="N2018" s="160"/>
    </row>
    <row r="2019" spans="2:14" ht="15">
      <c r="B2019" s="30"/>
      <c r="C2019" s="30"/>
      <c r="D2019" s="30"/>
      <c r="E2019" s="30"/>
      <c r="F2019" s="14"/>
      <c r="G2019" s="15"/>
      <c r="H2019" s="15"/>
      <c r="I2019" s="15"/>
      <c r="J2019" s="15"/>
      <c r="K2019" s="38"/>
      <c r="L2019" s="39"/>
      <c r="M2019" s="40"/>
      <c r="N2019" s="160"/>
    </row>
    <row r="2020" spans="2:14" ht="15">
      <c r="B2020" s="30"/>
      <c r="C2020" s="30"/>
      <c r="D2020" s="30"/>
      <c r="E2020" s="30"/>
      <c r="F2020" s="14"/>
      <c r="G2020" s="15"/>
      <c r="H2020" s="15"/>
      <c r="I2020" s="15"/>
      <c r="J2020" s="15"/>
      <c r="K2020" s="38"/>
      <c r="L2020" s="39"/>
      <c r="M2020" s="40"/>
      <c r="N2020" s="160"/>
    </row>
    <row r="2021" spans="2:14" ht="15">
      <c r="B2021" s="30"/>
      <c r="C2021" s="30"/>
      <c r="D2021" s="30"/>
      <c r="E2021" s="30"/>
      <c r="F2021" s="14"/>
      <c r="G2021" s="15"/>
      <c r="H2021" s="15"/>
      <c r="I2021" s="15"/>
      <c r="J2021" s="15"/>
      <c r="K2021" s="38"/>
      <c r="L2021" s="39"/>
      <c r="M2021" s="40"/>
      <c r="N2021" s="160"/>
    </row>
    <row r="2022" spans="2:14" ht="15">
      <c r="B2022" s="30"/>
      <c r="C2022" s="30"/>
      <c r="D2022" s="30"/>
      <c r="E2022" s="30"/>
      <c r="F2022" s="14"/>
      <c r="G2022" s="15"/>
      <c r="H2022" s="15"/>
      <c r="I2022" s="15"/>
      <c r="J2022" s="15"/>
      <c r="K2022" s="38"/>
      <c r="L2022" s="39"/>
      <c r="M2022" s="40"/>
      <c r="N2022" s="160"/>
    </row>
    <row r="2023" spans="2:14" ht="15">
      <c r="B2023" s="30"/>
      <c r="C2023" s="30"/>
      <c r="D2023" s="30"/>
      <c r="E2023" s="30"/>
      <c r="F2023" s="14"/>
      <c r="G2023" s="15"/>
      <c r="H2023" s="15"/>
      <c r="I2023" s="15"/>
      <c r="J2023" s="15"/>
      <c r="K2023" s="38"/>
      <c r="L2023" s="39"/>
      <c r="M2023" s="40"/>
      <c r="N2023" s="160"/>
    </row>
    <row r="2024" spans="2:14" ht="15">
      <c r="B2024" s="30"/>
      <c r="C2024" s="30"/>
      <c r="D2024" s="30"/>
      <c r="E2024" s="30"/>
      <c r="F2024" s="14"/>
      <c r="G2024" s="15"/>
      <c r="H2024" s="15"/>
      <c r="I2024" s="15"/>
      <c r="J2024" s="15"/>
      <c r="K2024" s="38"/>
      <c r="L2024" s="39"/>
      <c r="M2024" s="40"/>
      <c r="N2024" s="160"/>
    </row>
    <row r="2025" spans="2:14" ht="15">
      <c r="B2025" s="30"/>
      <c r="C2025" s="30"/>
      <c r="D2025" s="30"/>
      <c r="E2025" s="30"/>
      <c r="F2025" s="14"/>
      <c r="G2025" s="15"/>
      <c r="H2025" s="15"/>
      <c r="I2025" s="15"/>
      <c r="J2025" s="15"/>
      <c r="K2025" s="38"/>
      <c r="L2025" s="41"/>
      <c r="M2025" s="40"/>
      <c r="N2025" s="160"/>
    </row>
    <row r="2026" spans="2:14" ht="15">
      <c r="B2026" s="30"/>
      <c r="C2026" s="30"/>
      <c r="D2026" s="30"/>
      <c r="E2026" s="30"/>
      <c r="F2026" s="14"/>
      <c r="G2026" s="15"/>
      <c r="H2026" s="15"/>
      <c r="I2026" s="15"/>
      <c r="J2026" s="15"/>
      <c r="K2026" s="38"/>
      <c r="L2026" s="41"/>
      <c r="M2026" s="40"/>
      <c r="N2026" s="160"/>
    </row>
    <row r="2027" spans="2:14" ht="15">
      <c r="B2027" s="30"/>
      <c r="C2027" s="30"/>
      <c r="D2027" s="30"/>
      <c r="E2027" s="30"/>
      <c r="F2027" s="14"/>
      <c r="G2027" s="15"/>
      <c r="H2027" s="15"/>
      <c r="I2027" s="15"/>
      <c r="J2027" s="15"/>
      <c r="K2027" s="38"/>
      <c r="L2027" s="41"/>
      <c r="M2027" s="40"/>
      <c r="N2027" s="160"/>
    </row>
    <row r="2028" spans="2:14" ht="15">
      <c r="B2028" s="30"/>
      <c r="C2028" s="30"/>
      <c r="D2028" s="30"/>
      <c r="E2028" s="30"/>
      <c r="F2028" s="14"/>
      <c r="G2028" s="15"/>
      <c r="H2028" s="15"/>
      <c r="I2028" s="15"/>
      <c r="J2028" s="15"/>
      <c r="K2028" s="38"/>
      <c r="L2028" s="41"/>
      <c r="M2028" s="40"/>
      <c r="N2028" s="160"/>
    </row>
    <row r="2029" spans="2:14" ht="15">
      <c r="B2029" s="30"/>
      <c r="C2029" s="30"/>
      <c r="D2029" s="30"/>
      <c r="E2029" s="30"/>
      <c r="F2029" s="14"/>
      <c r="G2029" s="15"/>
      <c r="H2029" s="15"/>
      <c r="I2029" s="15"/>
      <c r="J2029" s="15"/>
      <c r="K2029" s="38"/>
      <c r="L2029" s="41"/>
      <c r="M2029" s="40"/>
      <c r="N2029" s="160"/>
    </row>
    <row r="2030" spans="2:14" ht="15">
      <c r="B2030" s="30"/>
      <c r="C2030" s="30"/>
      <c r="D2030" s="30"/>
      <c r="E2030" s="30"/>
      <c r="F2030" s="14"/>
      <c r="G2030" s="15"/>
      <c r="H2030" s="15"/>
      <c r="I2030" s="15"/>
      <c r="J2030" s="15"/>
      <c r="K2030" s="38"/>
      <c r="L2030" s="41"/>
      <c r="M2030" s="40"/>
      <c r="N2030" s="160"/>
    </row>
    <row r="2031" spans="2:14" ht="15">
      <c r="B2031" s="30"/>
      <c r="C2031" s="30"/>
      <c r="D2031" s="30"/>
      <c r="E2031" s="30"/>
      <c r="F2031" s="14"/>
      <c r="G2031" s="15"/>
      <c r="H2031" s="15"/>
      <c r="I2031" s="15"/>
      <c r="J2031" s="15"/>
      <c r="K2031" s="38"/>
      <c r="L2031" s="41"/>
      <c r="M2031" s="40"/>
      <c r="N2031" s="160"/>
    </row>
    <row r="2032" spans="2:14" ht="15">
      <c r="B2032" s="30"/>
      <c r="C2032" s="30"/>
      <c r="D2032" s="30"/>
      <c r="E2032" s="30"/>
      <c r="F2032" s="14"/>
      <c r="G2032" s="15"/>
      <c r="H2032" s="15"/>
      <c r="I2032" s="15"/>
      <c r="J2032" s="15"/>
      <c r="K2032" s="38"/>
      <c r="L2032" s="41"/>
      <c r="M2032" s="40"/>
      <c r="N2032" s="160"/>
    </row>
    <row r="2033" spans="2:14" ht="15">
      <c r="B2033" s="30"/>
      <c r="C2033" s="30"/>
      <c r="D2033" s="30"/>
      <c r="E2033" s="30"/>
      <c r="F2033" s="14"/>
      <c r="G2033" s="15"/>
      <c r="H2033" s="15"/>
      <c r="I2033" s="15"/>
      <c r="J2033" s="15"/>
      <c r="K2033" s="38"/>
      <c r="L2033" s="41"/>
      <c r="M2033" s="40"/>
      <c r="N2033" s="160"/>
    </row>
    <row r="2034" spans="2:14" ht="15">
      <c r="B2034" s="30"/>
      <c r="C2034" s="30"/>
      <c r="D2034" s="30"/>
      <c r="E2034" s="30"/>
      <c r="F2034" s="14"/>
      <c r="G2034" s="15"/>
      <c r="H2034" s="15"/>
      <c r="I2034" s="15"/>
      <c r="J2034" s="15"/>
      <c r="K2034" s="38"/>
      <c r="L2034" s="41"/>
      <c r="M2034" s="40"/>
      <c r="N2034" s="160"/>
    </row>
    <row r="2035" spans="2:14" ht="15">
      <c r="B2035" s="30"/>
      <c r="C2035" s="30"/>
      <c r="D2035" s="30"/>
      <c r="E2035" s="30"/>
      <c r="F2035" s="14"/>
      <c r="G2035" s="15"/>
      <c r="H2035" s="15"/>
      <c r="I2035" s="15"/>
      <c r="J2035" s="15"/>
      <c r="K2035" s="38"/>
      <c r="L2035" s="41"/>
      <c r="M2035" s="40"/>
      <c r="N2035" s="160"/>
    </row>
    <row r="2036" spans="2:14" ht="15">
      <c r="B2036" s="30"/>
      <c r="C2036" s="30"/>
      <c r="D2036" s="30"/>
      <c r="E2036" s="30"/>
      <c r="F2036" s="14"/>
      <c r="G2036" s="15"/>
      <c r="H2036" s="15"/>
      <c r="I2036" s="15"/>
      <c r="J2036" s="15"/>
      <c r="K2036" s="38"/>
      <c r="L2036" s="41"/>
      <c r="M2036" s="40"/>
      <c r="N2036" s="160"/>
    </row>
    <row r="2037" spans="2:14" ht="15">
      <c r="B2037" s="30"/>
      <c r="C2037" s="30"/>
      <c r="D2037" s="30"/>
      <c r="E2037" s="30"/>
      <c r="F2037" s="14"/>
      <c r="G2037" s="15"/>
      <c r="H2037" s="15"/>
      <c r="I2037" s="15"/>
      <c r="J2037" s="15"/>
      <c r="K2037" s="38"/>
      <c r="L2037" s="41"/>
      <c r="M2037" s="40"/>
      <c r="N2037" s="160"/>
    </row>
    <row r="2038" spans="2:14" ht="15">
      <c r="B2038" s="30"/>
      <c r="C2038" s="30"/>
      <c r="D2038" s="30"/>
      <c r="E2038" s="30"/>
      <c r="F2038" s="14"/>
      <c r="G2038" s="15"/>
      <c r="H2038" s="15"/>
      <c r="I2038" s="15"/>
      <c r="J2038" s="15"/>
      <c r="K2038" s="38"/>
      <c r="L2038" s="41"/>
      <c r="M2038" s="40"/>
      <c r="N2038" s="160"/>
    </row>
    <row r="2039" spans="2:14" ht="15">
      <c r="B2039" s="30"/>
      <c r="C2039" s="30"/>
      <c r="D2039" s="30"/>
      <c r="E2039" s="30"/>
      <c r="F2039" s="14"/>
      <c r="G2039" s="15"/>
      <c r="H2039" s="15"/>
      <c r="I2039" s="15"/>
      <c r="J2039" s="15"/>
      <c r="K2039" s="38"/>
      <c r="L2039" s="41"/>
      <c r="M2039" s="40"/>
      <c r="N2039" s="160"/>
    </row>
    <row r="2040" spans="2:14" ht="15">
      <c r="B2040" s="30"/>
      <c r="C2040" s="30"/>
      <c r="D2040" s="30"/>
      <c r="E2040" s="30"/>
      <c r="F2040" s="14"/>
      <c r="G2040" s="15"/>
      <c r="H2040" s="15"/>
      <c r="I2040" s="15"/>
      <c r="J2040" s="15"/>
      <c r="K2040" s="38"/>
      <c r="L2040" s="41"/>
      <c r="M2040" s="40"/>
      <c r="N2040" s="160"/>
    </row>
    <row r="2041" spans="2:14" ht="15">
      <c r="B2041" s="30"/>
      <c r="C2041" s="30"/>
      <c r="D2041" s="30"/>
      <c r="E2041" s="30"/>
      <c r="F2041" s="14"/>
      <c r="G2041" s="15"/>
      <c r="H2041" s="15"/>
      <c r="I2041" s="15"/>
      <c r="J2041" s="15"/>
      <c r="K2041" s="38"/>
      <c r="L2041" s="41"/>
      <c r="M2041" s="40"/>
      <c r="N2041" s="160"/>
    </row>
    <row r="2042" spans="2:14" ht="15">
      <c r="B2042" s="30"/>
      <c r="C2042" s="30"/>
      <c r="D2042" s="30"/>
      <c r="E2042" s="30"/>
      <c r="F2042" s="14"/>
      <c r="G2042" s="15"/>
      <c r="H2042" s="15"/>
      <c r="I2042" s="15"/>
      <c r="J2042" s="15"/>
      <c r="K2042" s="38"/>
      <c r="L2042" s="41"/>
      <c r="M2042" s="40"/>
      <c r="N2042" s="160"/>
    </row>
    <row r="2043" spans="2:14" ht="15">
      <c r="B2043" s="30"/>
      <c r="C2043" s="30"/>
      <c r="D2043" s="30"/>
      <c r="E2043" s="30"/>
      <c r="F2043" s="14"/>
      <c r="G2043" s="15"/>
      <c r="H2043" s="15"/>
      <c r="I2043" s="15"/>
      <c r="J2043" s="15"/>
      <c r="K2043" s="38"/>
      <c r="L2043" s="41"/>
      <c r="M2043" s="40"/>
      <c r="N2043" s="160"/>
    </row>
    <row r="2044" spans="2:14" ht="15">
      <c r="B2044" s="30"/>
      <c r="C2044" s="30"/>
      <c r="D2044" s="30"/>
      <c r="E2044" s="30"/>
      <c r="F2044" s="14"/>
      <c r="G2044" s="15"/>
      <c r="H2044" s="15"/>
      <c r="I2044" s="15"/>
      <c r="J2044" s="15"/>
      <c r="K2044" s="38"/>
      <c r="L2044" s="41"/>
      <c r="M2044" s="40"/>
      <c r="N2044" s="160"/>
    </row>
    <row r="2045" spans="2:14" ht="15">
      <c r="B2045" s="30"/>
      <c r="C2045" s="30"/>
      <c r="D2045" s="30"/>
      <c r="E2045" s="30"/>
      <c r="F2045" s="14"/>
      <c r="G2045" s="15"/>
      <c r="H2045" s="15"/>
      <c r="I2045" s="15"/>
      <c r="J2045" s="15"/>
      <c r="K2045" s="38"/>
      <c r="L2045" s="41"/>
      <c r="M2045" s="40"/>
      <c r="N2045" s="160"/>
    </row>
    <row r="2046" spans="2:14" ht="15">
      <c r="B2046" s="30"/>
      <c r="C2046" s="30"/>
      <c r="D2046" s="30"/>
      <c r="E2046" s="30"/>
      <c r="F2046" s="14"/>
      <c r="G2046" s="15"/>
      <c r="H2046" s="15"/>
      <c r="I2046" s="15"/>
      <c r="J2046" s="15"/>
      <c r="K2046" s="38"/>
      <c r="L2046" s="41"/>
      <c r="M2046" s="40"/>
      <c r="N2046" s="160"/>
    </row>
    <row r="2047" spans="2:14" ht="15">
      <c r="B2047" s="30"/>
      <c r="C2047" s="30"/>
      <c r="D2047" s="30"/>
      <c r="E2047" s="30"/>
      <c r="F2047" s="14"/>
      <c r="G2047" s="15"/>
      <c r="H2047" s="15"/>
      <c r="I2047" s="15"/>
      <c r="J2047" s="15"/>
      <c r="K2047" s="38"/>
      <c r="L2047" s="41"/>
      <c r="M2047" s="40"/>
      <c r="N2047" s="160"/>
    </row>
    <row r="2048" spans="2:14" ht="15">
      <c r="B2048" s="30"/>
      <c r="C2048" s="30"/>
      <c r="D2048" s="30"/>
      <c r="E2048" s="30"/>
      <c r="F2048" s="14"/>
      <c r="G2048" s="15"/>
      <c r="H2048" s="15"/>
      <c r="I2048" s="15"/>
      <c r="J2048" s="15"/>
      <c r="K2048" s="38"/>
      <c r="L2048" s="41"/>
      <c r="M2048" s="40"/>
      <c r="N2048" s="160"/>
    </row>
    <row r="2049" spans="2:14" ht="15">
      <c r="B2049" s="30"/>
      <c r="C2049" s="30"/>
      <c r="D2049" s="30"/>
      <c r="E2049" s="30"/>
      <c r="F2049" s="14"/>
      <c r="G2049" s="15"/>
      <c r="H2049" s="15"/>
      <c r="I2049" s="15"/>
      <c r="J2049" s="15"/>
      <c r="K2049" s="38"/>
      <c r="L2049" s="41"/>
      <c r="M2049" s="40"/>
      <c r="N2049" s="160"/>
    </row>
    <row r="2050" spans="2:14" ht="15">
      <c r="B2050" s="30"/>
      <c r="C2050" s="30"/>
      <c r="D2050" s="30"/>
      <c r="E2050" s="30"/>
      <c r="F2050" s="14"/>
      <c r="G2050" s="15"/>
      <c r="H2050" s="15"/>
      <c r="I2050" s="15"/>
      <c r="J2050" s="15"/>
      <c r="K2050" s="38"/>
      <c r="L2050" s="41"/>
      <c r="M2050" s="40"/>
      <c r="N2050" s="160"/>
    </row>
    <row r="2051" spans="2:14" ht="15">
      <c r="B2051" s="30"/>
      <c r="C2051" s="30"/>
      <c r="D2051" s="30"/>
      <c r="E2051" s="30"/>
      <c r="F2051" s="14"/>
      <c r="G2051" s="15"/>
      <c r="H2051" s="15"/>
      <c r="I2051" s="15"/>
      <c r="J2051" s="15"/>
      <c r="K2051" s="38"/>
      <c r="L2051" s="41"/>
      <c r="M2051" s="40"/>
      <c r="N2051" s="160"/>
    </row>
    <row r="2052" spans="2:14" ht="15">
      <c r="B2052" s="30"/>
      <c r="C2052" s="30"/>
      <c r="D2052" s="30"/>
      <c r="E2052" s="30"/>
      <c r="F2052" s="14"/>
      <c r="G2052" s="15"/>
      <c r="H2052" s="15"/>
      <c r="I2052" s="15"/>
      <c r="J2052" s="15"/>
      <c r="K2052" s="38"/>
      <c r="L2052" s="41"/>
      <c r="M2052" s="40"/>
      <c r="N2052" s="160"/>
    </row>
    <row r="2053" spans="2:14" ht="15">
      <c r="B2053" s="30"/>
      <c r="C2053" s="30"/>
      <c r="D2053" s="30"/>
      <c r="E2053" s="30"/>
      <c r="F2053" s="14"/>
      <c r="G2053" s="15"/>
      <c r="H2053" s="15"/>
      <c r="I2053" s="15"/>
      <c r="J2053" s="15"/>
      <c r="K2053" s="38"/>
      <c r="L2053" s="41"/>
      <c r="M2053" s="40"/>
      <c r="N2053" s="160"/>
    </row>
    <row r="2054" spans="2:14" ht="15">
      <c r="B2054" s="30"/>
      <c r="C2054" s="30"/>
      <c r="D2054" s="30"/>
      <c r="E2054" s="30"/>
      <c r="F2054" s="14"/>
      <c r="G2054" s="15"/>
      <c r="H2054" s="15"/>
      <c r="I2054" s="15"/>
      <c r="J2054" s="15"/>
      <c r="K2054" s="38"/>
      <c r="L2054" s="41"/>
      <c r="M2054" s="40"/>
      <c r="N2054" s="160"/>
    </row>
    <row r="2055" spans="2:14" ht="15">
      <c r="B2055" s="30"/>
      <c r="C2055" s="30"/>
      <c r="D2055" s="30"/>
      <c r="E2055" s="30"/>
      <c r="F2055" s="14"/>
      <c r="G2055" s="15"/>
      <c r="H2055" s="15"/>
      <c r="I2055" s="15"/>
      <c r="J2055" s="15"/>
      <c r="K2055" s="38"/>
      <c r="L2055" s="41"/>
      <c r="M2055" s="40"/>
      <c r="N2055" s="160"/>
    </row>
    <row r="2056" spans="2:14" ht="15">
      <c r="B2056" s="30"/>
      <c r="C2056" s="30"/>
      <c r="D2056" s="30"/>
      <c r="E2056" s="30"/>
      <c r="F2056" s="14"/>
      <c r="G2056" s="15"/>
      <c r="H2056" s="15"/>
      <c r="I2056" s="15"/>
      <c r="J2056" s="15"/>
      <c r="K2056" s="38"/>
      <c r="L2056" s="41"/>
      <c r="M2056" s="40"/>
      <c r="N2056" s="160"/>
    </row>
    <row r="2057" spans="2:14" ht="15">
      <c r="B2057" s="30"/>
      <c r="C2057" s="30"/>
      <c r="D2057" s="30"/>
      <c r="E2057" s="30"/>
      <c r="F2057" s="14"/>
      <c r="G2057" s="15"/>
      <c r="H2057" s="15"/>
      <c r="I2057" s="15"/>
      <c r="J2057" s="15"/>
      <c r="K2057" s="38"/>
      <c r="L2057" s="41"/>
      <c r="M2057" s="40"/>
      <c r="N2057" s="160"/>
    </row>
    <row r="2058" spans="2:14" ht="15">
      <c r="B2058" s="30"/>
      <c r="C2058" s="30"/>
      <c r="D2058" s="30"/>
      <c r="E2058" s="30"/>
      <c r="F2058" s="14"/>
      <c r="G2058" s="15"/>
      <c r="H2058" s="15"/>
      <c r="I2058" s="15"/>
      <c r="J2058" s="15"/>
      <c r="K2058" s="38"/>
      <c r="L2058" s="41"/>
      <c r="M2058" s="40"/>
      <c r="N2058" s="160"/>
    </row>
    <row r="2059" spans="2:14" ht="15">
      <c r="B2059" s="30"/>
      <c r="C2059" s="30"/>
      <c r="D2059" s="30"/>
      <c r="E2059" s="30"/>
      <c r="F2059" s="14"/>
      <c r="G2059" s="15"/>
      <c r="H2059" s="15"/>
      <c r="I2059" s="15"/>
      <c r="J2059" s="15"/>
      <c r="K2059" s="38"/>
      <c r="L2059" s="41"/>
      <c r="M2059" s="40"/>
      <c r="N2059" s="160"/>
    </row>
    <row r="2060" spans="2:14" ht="15">
      <c r="B2060" s="30"/>
      <c r="C2060" s="30"/>
      <c r="D2060" s="30"/>
      <c r="E2060" s="30"/>
      <c r="F2060" s="14"/>
      <c r="G2060" s="15"/>
      <c r="H2060" s="15"/>
      <c r="I2060" s="15"/>
      <c r="J2060" s="15"/>
      <c r="K2060" s="38"/>
      <c r="L2060" s="41"/>
      <c r="M2060" s="40"/>
      <c r="N2060" s="160"/>
    </row>
    <row r="2061" spans="2:14" ht="15">
      <c r="B2061" s="30"/>
      <c r="C2061" s="30"/>
      <c r="D2061" s="30"/>
      <c r="E2061" s="30"/>
      <c r="F2061" s="14"/>
      <c r="G2061" s="15"/>
      <c r="H2061" s="15"/>
      <c r="I2061" s="15"/>
      <c r="J2061" s="15"/>
      <c r="K2061" s="38"/>
      <c r="L2061" s="41"/>
      <c r="M2061" s="40"/>
      <c r="N2061" s="160"/>
    </row>
    <row r="2062" spans="2:14" ht="15">
      <c r="B2062" s="30"/>
      <c r="C2062" s="30"/>
      <c r="D2062" s="30"/>
      <c r="E2062" s="30"/>
      <c r="F2062" s="14"/>
      <c r="G2062" s="15"/>
      <c r="H2062" s="15"/>
      <c r="I2062" s="15"/>
      <c r="J2062" s="15"/>
      <c r="K2062" s="38"/>
      <c r="L2062" s="41"/>
      <c r="M2062" s="40"/>
      <c r="N2062" s="160"/>
    </row>
    <row r="2063" spans="2:14" ht="15">
      <c r="B2063" s="30"/>
      <c r="C2063" s="30"/>
      <c r="D2063" s="30"/>
      <c r="E2063" s="30"/>
      <c r="F2063" s="14"/>
      <c r="G2063" s="15"/>
      <c r="H2063" s="15"/>
      <c r="I2063" s="15"/>
      <c r="J2063" s="15"/>
      <c r="K2063" s="38"/>
      <c r="L2063" s="41"/>
      <c r="M2063" s="40"/>
      <c r="N2063" s="160"/>
    </row>
    <row r="2064" spans="2:14" ht="15">
      <c r="B2064" s="30"/>
      <c r="C2064" s="30"/>
      <c r="D2064" s="30"/>
      <c r="E2064" s="30"/>
      <c r="F2064" s="14"/>
      <c r="G2064" s="15"/>
      <c r="H2064" s="15"/>
      <c r="I2064" s="15"/>
      <c r="J2064" s="15"/>
      <c r="K2064" s="38"/>
      <c r="L2064" s="41"/>
      <c r="M2064" s="40"/>
      <c r="N2064" s="160"/>
    </row>
    <row r="2065" spans="2:14" ht="15">
      <c r="B2065" s="30"/>
      <c r="C2065" s="30"/>
      <c r="D2065" s="30"/>
      <c r="E2065" s="30"/>
      <c r="F2065" s="14"/>
      <c r="G2065" s="15"/>
      <c r="H2065" s="15"/>
      <c r="I2065" s="15"/>
      <c r="J2065" s="15"/>
      <c r="K2065" s="38"/>
      <c r="L2065" s="41"/>
      <c r="M2065" s="40"/>
      <c r="N2065" s="160"/>
    </row>
    <row r="2066" spans="2:14" ht="15">
      <c r="B2066" s="30"/>
      <c r="C2066" s="30"/>
      <c r="D2066" s="30"/>
      <c r="E2066" s="30"/>
      <c r="F2066" s="14"/>
      <c r="G2066" s="15"/>
      <c r="H2066" s="15"/>
      <c r="I2066" s="15"/>
      <c r="J2066" s="15"/>
      <c r="K2066" s="38"/>
      <c r="L2066" s="41"/>
      <c r="M2066" s="40"/>
      <c r="N2066" s="160"/>
    </row>
    <row r="2067" spans="2:14" ht="15">
      <c r="B2067" s="30"/>
      <c r="C2067" s="30"/>
      <c r="D2067" s="30"/>
      <c r="E2067" s="30"/>
      <c r="F2067" s="14"/>
      <c r="G2067" s="15"/>
      <c r="H2067" s="15"/>
      <c r="I2067" s="15"/>
      <c r="J2067" s="15"/>
      <c r="K2067" s="38"/>
      <c r="L2067" s="41"/>
      <c r="M2067" s="40"/>
      <c r="N2067" s="160"/>
    </row>
    <row r="2068" spans="2:14" ht="15">
      <c r="B2068" s="30"/>
      <c r="C2068" s="30"/>
      <c r="D2068" s="30"/>
      <c r="E2068" s="30"/>
      <c r="F2068" s="14"/>
      <c r="G2068" s="15"/>
      <c r="H2068" s="15"/>
      <c r="I2068" s="15"/>
      <c r="J2068" s="15"/>
      <c r="K2068" s="38"/>
      <c r="L2068" s="41"/>
      <c r="M2068" s="40"/>
      <c r="N2068" s="160"/>
    </row>
    <row r="2069" spans="2:14" ht="15">
      <c r="B2069" s="30"/>
      <c r="C2069" s="30"/>
      <c r="D2069" s="30"/>
      <c r="E2069" s="30"/>
      <c r="F2069" s="14"/>
      <c r="G2069" s="15"/>
      <c r="H2069" s="15"/>
      <c r="I2069" s="15"/>
      <c r="J2069" s="15"/>
      <c r="K2069" s="38"/>
      <c r="L2069" s="41"/>
      <c r="M2069" s="40"/>
      <c r="N2069" s="160"/>
    </row>
    <row r="2070" spans="2:14" ht="15">
      <c r="B2070" s="30"/>
      <c r="C2070" s="30"/>
      <c r="D2070" s="30"/>
      <c r="E2070" s="30"/>
      <c r="F2070" s="14"/>
      <c r="G2070" s="15"/>
      <c r="H2070" s="15"/>
      <c r="I2070" s="15"/>
      <c r="J2070" s="15"/>
      <c r="K2070" s="38"/>
      <c r="L2070" s="41"/>
      <c r="M2070" s="40"/>
      <c r="N2070" s="160"/>
    </row>
    <row r="2071" spans="2:14" ht="15">
      <c r="B2071" s="30"/>
      <c r="C2071" s="30"/>
      <c r="D2071" s="30"/>
      <c r="E2071" s="30"/>
      <c r="F2071" s="14"/>
      <c r="G2071" s="15"/>
      <c r="H2071" s="15"/>
      <c r="I2071" s="15"/>
      <c r="J2071" s="15"/>
      <c r="K2071" s="38"/>
      <c r="L2071" s="41"/>
      <c r="M2071" s="40"/>
      <c r="N2071" s="160"/>
    </row>
    <row r="2072" spans="2:14" ht="15">
      <c r="B2072" s="30"/>
      <c r="C2072" s="30"/>
      <c r="D2072" s="30"/>
      <c r="E2072" s="30"/>
      <c r="F2072" s="14"/>
      <c r="G2072" s="15"/>
      <c r="H2072" s="15"/>
      <c r="I2072" s="15"/>
      <c r="J2072" s="15"/>
      <c r="K2072" s="38"/>
      <c r="L2072" s="41"/>
      <c r="M2072" s="40"/>
      <c r="N2072" s="160"/>
    </row>
    <row r="2073" spans="2:14" ht="15">
      <c r="B2073" s="30"/>
      <c r="C2073" s="30"/>
      <c r="D2073" s="30"/>
      <c r="E2073" s="30"/>
      <c r="F2073" s="14"/>
      <c r="G2073" s="15"/>
      <c r="H2073" s="15"/>
      <c r="I2073" s="15"/>
      <c r="J2073" s="15"/>
      <c r="K2073" s="38"/>
      <c r="L2073" s="41"/>
      <c r="M2073" s="40"/>
      <c r="N2073" s="160"/>
    </row>
    <row r="2074" spans="2:14" ht="15">
      <c r="B2074" s="30"/>
      <c r="C2074" s="30"/>
      <c r="D2074" s="30"/>
      <c r="E2074" s="30"/>
      <c r="F2074" s="14"/>
      <c r="G2074" s="15"/>
      <c r="H2074" s="15"/>
      <c r="I2074" s="15"/>
      <c r="J2074" s="15"/>
      <c r="K2074" s="38"/>
      <c r="L2074" s="41"/>
      <c r="M2074" s="40"/>
      <c r="N2074" s="160"/>
    </row>
    <row r="2075" spans="2:14" ht="15">
      <c r="B2075" s="30"/>
      <c r="C2075" s="30"/>
      <c r="D2075" s="30"/>
      <c r="E2075" s="30"/>
      <c r="F2075" s="14"/>
      <c r="G2075" s="15"/>
      <c r="H2075" s="15"/>
      <c r="I2075" s="15"/>
      <c r="J2075" s="15"/>
      <c r="K2075" s="38"/>
      <c r="L2075" s="41"/>
      <c r="M2075" s="40"/>
      <c r="N2075" s="160"/>
    </row>
    <row r="2076" spans="2:14" ht="15">
      <c r="B2076" s="30"/>
      <c r="C2076" s="30"/>
      <c r="D2076" s="30"/>
      <c r="E2076" s="30"/>
      <c r="F2076" s="14"/>
      <c r="G2076" s="15"/>
      <c r="H2076" s="15"/>
      <c r="I2076" s="15"/>
      <c r="J2076" s="15"/>
      <c r="K2076" s="38"/>
      <c r="L2076" s="41"/>
      <c r="M2076" s="40"/>
      <c r="N2076" s="160"/>
    </row>
    <row r="2077" spans="2:14" ht="15">
      <c r="B2077" s="30"/>
      <c r="C2077" s="30"/>
      <c r="D2077" s="30"/>
      <c r="E2077" s="30"/>
      <c r="F2077" s="14"/>
      <c r="G2077" s="15"/>
      <c r="H2077" s="15"/>
      <c r="I2077" s="15"/>
      <c r="J2077" s="15"/>
      <c r="K2077" s="38"/>
      <c r="L2077" s="41"/>
      <c r="M2077" s="40"/>
      <c r="N2077" s="160"/>
    </row>
    <row r="2078" spans="2:14" ht="15">
      <c r="B2078" s="30"/>
      <c r="C2078" s="30"/>
      <c r="D2078" s="30"/>
      <c r="E2078" s="30"/>
      <c r="F2078" s="14"/>
      <c r="G2078" s="15"/>
      <c r="H2078" s="15"/>
      <c r="I2078" s="15"/>
      <c r="J2078" s="15"/>
      <c r="K2078" s="38"/>
      <c r="L2078" s="41"/>
      <c r="M2078" s="40"/>
      <c r="N2078" s="160"/>
    </row>
    <row r="2079" spans="2:14" ht="15">
      <c r="B2079" s="30"/>
      <c r="C2079" s="30"/>
      <c r="D2079" s="30"/>
      <c r="E2079" s="30"/>
      <c r="F2079" s="14"/>
      <c r="G2079" s="15"/>
      <c r="H2079" s="15"/>
      <c r="I2079" s="15"/>
      <c r="J2079" s="15"/>
      <c r="K2079" s="38"/>
      <c r="L2079" s="41"/>
      <c r="M2079" s="40"/>
      <c r="N2079" s="160"/>
    </row>
    <row r="2080" spans="2:14" ht="15">
      <c r="B2080" s="30"/>
      <c r="C2080" s="30"/>
      <c r="D2080" s="30"/>
      <c r="E2080" s="30"/>
      <c r="F2080" s="14"/>
      <c r="G2080" s="15"/>
      <c r="H2080" s="15"/>
      <c r="I2080" s="15"/>
      <c r="J2080" s="15"/>
      <c r="K2080" s="38"/>
      <c r="L2080" s="41"/>
      <c r="M2080" s="40"/>
      <c r="N2080" s="160"/>
    </row>
    <row r="2081" spans="2:14" ht="15">
      <c r="B2081" s="30"/>
      <c r="C2081" s="30"/>
      <c r="D2081" s="30"/>
      <c r="E2081" s="30"/>
      <c r="F2081" s="14"/>
      <c r="G2081" s="15"/>
      <c r="H2081" s="15"/>
      <c r="I2081" s="15"/>
      <c r="J2081" s="15"/>
      <c r="K2081" s="38"/>
      <c r="L2081" s="41"/>
      <c r="M2081" s="40"/>
      <c r="N2081" s="160"/>
    </row>
    <row r="2082" spans="2:14" ht="15">
      <c r="B2082" s="30"/>
      <c r="C2082" s="30"/>
      <c r="D2082" s="30"/>
      <c r="E2082" s="30"/>
      <c r="F2082" s="14"/>
      <c r="G2082" s="15"/>
      <c r="H2082" s="15"/>
      <c r="I2082" s="15"/>
      <c r="J2082" s="15"/>
      <c r="K2082" s="38"/>
      <c r="L2082" s="41"/>
      <c r="M2082" s="40"/>
      <c r="N2082" s="160"/>
    </row>
    <row r="2083" spans="2:14" ht="15">
      <c r="B2083" s="30"/>
      <c r="C2083" s="30"/>
      <c r="D2083" s="30"/>
      <c r="E2083" s="30"/>
      <c r="F2083" s="14"/>
      <c r="G2083" s="15"/>
      <c r="H2083" s="15"/>
      <c r="I2083" s="15"/>
      <c r="J2083" s="15"/>
      <c r="K2083" s="38"/>
      <c r="L2083" s="41"/>
      <c r="M2083" s="40"/>
      <c r="N2083" s="160"/>
    </row>
    <row r="2084" spans="2:14" ht="15">
      <c r="B2084" s="30"/>
      <c r="C2084" s="30"/>
      <c r="D2084" s="30"/>
      <c r="E2084" s="30"/>
      <c r="F2084" s="14"/>
      <c r="G2084" s="15"/>
      <c r="H2084" s="15"/>
      <c r="I2084" s="15"/>
      <c r="J2084" s="15"/>
      <c r="K2084" s="38"/>
      <c r="L2084" s="41"/>
      <c r="M2084" s="40"/>
      <c r="N2084" s="160"/>
    </row>
    <row r="2085" spans="2:14" ht="15">
      <c r="B2085" s="30"/>
      <c r="C2085" s="30"/>
      <c r="D2085" s="30"/>
      <c r="E2085" s="30"/>
      <c r="F2085" s="14"/>
      <c r="G2085" s="15"/>
      <c r="H2085" s="15"/>
      <c r="I2085" s="15"/>
      <c r="J2085" s="15"/>
      <c r="K2085" s="38"/>
      <c r="L2085" s="41"/>
      <c r="M2085" s="40"/>
      <c r="N2085" s="160"/>
    </row>
    <row r="2086" spans="2:14" ht="15">
      <c r="B2086" s="30"/>
      <c r="C2086" s="30"/>
      <c r="D2086" s="30"/>
      <c r="E2086" s="30"/>
      <c r="F2086" s="14"/>
      <c r="G2086" s="15"/>
      <c r="H2086" s="15"/>
      <c r="I2086" s="15"/>
      <c r="J2086" s="15"/>
      <c r="K2086" s="38"/>
      <c r="L2086" s="41"/>
      <c r="M2086" s="40"/>
      <c r="N2086" s="160"/>
    </row>
    <row r="2087" spans="2:14" ht="15">
      <c r="B2087" s="30"/>
      <c r="C2087" s="30"/>
      <c r="D2087" s="30"/>
      <c r="E2087" s="30"/>
      <c r="F2087" s="14"/>
      <c r="G2087" s="15"/>
      <c r="H2087" s="15"/>
      <c r="I2087" s="15"/>
      <c r="J2087" s="15"/>
      <c r="K2087" s="38"/>
      <c r="L2087" s="41"/>
      <c r="M2087" s="40"/>
      <c r="N2087" s="160"/>
    </row>
    <row r="2088" spans="2:14" ht="15">
      <c r="B2088" s="30"/>
      <c r="C2088" s="30"/>
      <c r="D2088" s="30"/>
      <c r="E2088" s="30"/>
      <c r="F2088" s="14"/>
      <c r="G2088" s="15"/>
      <c r="H2088" s="15"/>
      <c r="I2088" s="15"/>
      <c r="J2088" s="15"/>
      <c r="K2088" s="38"/>
      <c r="L2088" s="41"/>
      <c r="M2088" s="40"/>
      <c r="N2088" s="160"/>
    </row>
    <row r="2089" spans="2:14" ht="15">
      <c r="B2089" s="30"/>
      <c r="C2089" s="30"/>
      <c r="D2089" s="30"/>
      <c r="E2089" s="30"/>
      <c r="F2089" s="14"/>
      <c r="G2089" s="15"/>
      <c r="H2089" s="15"/>
      <c r="I2089" s="15"/>
      <c r="J2089" s="15"/>
      <c r="K2089" s="38"/>
      <c r="L2089" s="41"/>
      <c r="M2089" s="40"/>
      <c r="N2089" s="160"/>
    </row>
    <row r="2090" spans="2:14" ht="15">
      <c r="B2090" s="30"/>
      <c r="C2090" s="30"/>
      <c r="D2090" s="30"/>
      <c r="E2090" s="30"/>
      <c r="F2090" s="14"/>
      <c r="G2090" s="15"/>
      <c r="H2090" s="15"/>
      <c r="I2090" s="15"/>
      <c r="J2090" s="15"/>
      <c r="K2090" s="38"/>
      <c r="L2090" s="41"/>
      <c r="M2090" s="40"/>
      <c r="N2090" s="160"/>
    </row>
    <row r="2091" spans="2:14" ht="15">
      <c r="B2091" s="30"/>
      <c r="C2091" s="30"/>
      <c r="D2091" s="30"/>
      <c r="E2091" s="30"/>
      <c r="F2091" s="14"/>
      <c r="G2091" s="15"/>
      <c r="H2091" s="15"/>
      <c r="I2091" s="15"/>
      <c r="J2091" s="15"/>
      <c r="K2091" s="38"/>
      <c r="L2091" s="41"/>
      <c r="M2091" s="40"/>
      <c r="N2091" s="160"/>
    </row>
    <row r="2092" spans="2:14" ht="15">
      <c r="B2092" s="30"/>
      <c r="C2092" s="30"/>
      <c r="D2092" s="30"/>
      <c r="E2092" s="30"/>
      <c r="F2092" s="14"/>
      <c r="G2092" s="15"/>
      <c r="H2092" s="15"/>
      <c r="I2092" s="15"/>
      <c r="J2092" s="15"/>
      <c r="K2092" s="38"/>
      <c r="L2092" s="41"/>
      <c r="M2092" s="40"/>
      <c r="N2092" s="160"/>
    </row>
    <row r="2093" spans="2:14" ht="15">
      <c r="B2093" s="30"/>
      <c r="C2093" s="30"/>
      <c r="D2093" s="30"/>
      <c r="E2093" s="30"/>
      <c r="F2093" s="14"/>
      <c r="G2093" s="15"/>
      <c r="H2093" s="15"/>
      <c r="I2093" s="15"/>
      <c r="J2093" s="15"/>
      <c r="K2093" s="38"/>
      <c r="L2093" s="41"/>
      <c r="M2093" s="40"/>
      <c r="N2093" s="160"/>
    </row>
    <row r="2094" spans="2:14" ht="15">
      <c r="B2094" s="30"/>
      <c r="C2094" s="30"/>
      <c r="D2094" s="30"/>
      <c r="E2094" s="30"/>
      <c r="F2094" s="14"/>
      <c r="G2094" s="15"/>
      <c r="H2094" s="15"/>
      <c r="I2094" s="15"/>
      <c r="J2094" s="15"/>
      <c r="K2094" s="38"/>
      <c r="L2094" s="41"/>
      <c r="M2094" s="40"/>
      <c r="N2094" s="160"/>
    </row>
    <row r="2095" spans="2:14" ht="15">
      <c r="B2095" s="30"/>
      <c r="C2095" s="30"/>
      <c r="D2095" s="30"/>
      <c r="E2095" s="30"/>
      <c r="F2095" s="14"/>
      <c r="G2095" s="15"/>
      <c r="H2095" s="15"/>
      <c r="I2095" s="15"/>
      <c r="J2095" s="15"/>
      <c r="K2095" s="38"/>
      <c r="L2095" s="41"/>
      <c r="M2095" s="40"/>
      <c r="N2095" s="160"/>
    </row>
    <row r="2096" spans="2:14" ht="15">
      <c r="B2096" s="30"/>
      <c r="C2096" s="30"/>
      <c r="D2096" s="30"/>
      <c r="E2096" s="30"/>
      <c r="F2096" s="14"/>
      <c r="G2096" s="15"/>
      <c r="H2096" s="15"/>
      <c r="I2096" s="15"/>
      <c r="J2096" s="15"/>
      <c r="K2096" s="38"/>
      <c r="L2096" s="41"/>
      <c r="M2096" s="40"/>
      <c r="N2096" s="160"/>
    </row>
    <row r="2097" spans="2:14" ht="15">
      <c r="B2097" s="30"/>
      <c r="C2097" s="30"/>
      <c r="D2097" s="30"/>
      <c r="E2097" s="30"/>
      <c r="F2097" s="14"/>
      <c r="G2097" s="15"/>
      <c r="H2097" s="15"/>
      <c r="I2097" s="15"/>
      <c r="J2097" s="15"/>
      <c r="K2097" s="38"/>
      <c r="L2097" s="41"/>
      <c r="M2097" s="40"/>
      <c r="N2097" s="160"/>
    </row>
    <row r="2098" spans="2:14" ht="15">
      <c r="B2098" s="30"/>
      <c r="C2098" s="30"/>
      <c r="D2098" s="30"/>
      <c r="E2098" s="30"/>
      <c r="F2098" s="14"/>
      <c r="G2098" s="15"/>
      <c r="H2098" s="15"/>
      <c r="I2098" s="15"/>
      <c r="J2098" s="15"/>
      <c r="K2098" s="38"/>
      <c r="L2098" s="41"/>
      <c r="M2098" s="40"/>
      <c r="N2098" s="160"/>
    </row>
    <row r="2099" spans="2:14" ht="15">
      <c r="B2099" s="30"/>
      <c r="C2099" s="30"/>
      <c r="D2099" s="30"/>
      <c r="E2099" s="30"/>
      <c r="F2099" s="14"/>
      <c r="G2099" s="15"/>
      <c r="H2099" s="15"/>
      <c r="I2099" s="15"/>
      <c r="J2099" s="15"/>
      <c r="K2099" s="38"/>
      <c r="L2099" s="41"/>
      <c r="M2099" s="40"/>
      <c r="N2099" s="160"/>
    </row>
    <row r="2100" spans="2:14" ht="15">
      <c r="B2100" s="30"/>
      <c r="C2100" s="30"/>
      <c r="D2100" s="30"/>
      <c r="E2100" s="30"/>
      <c r="F2100" s="14"/>
      <c r="G2100" s="15"/>
      <c r="H2100" s="15"/>
      <c r="I2100" s="15"/>
      <c r="J2100" s="15"/>
      <c r="K2100" s="38"/>
      <c r="L2100" s="41"/>
      <c r="M2100" s="40"/>
      <c r="N2100" s="160"/>
    </row>
    <row r="2101" spans="2:14" ht="15">
      <c r="B2101" s="30"/>
      <c r="C2101" s="30"/>
      <c r="D2101" s="30"/>
      <c r="E2101" s="30"/>
      <c r="F2101" s="14"/>
      <c r="G2101" s="15"/>
      <c r="H2101" s="15"/>
      <c r="I2101" s="15"/>
      <c r="J2101" s="15"/>
      <c r="K2101" s="38"/>
      <c r="L2101" s="41"/>
      <c r="M2101" s="40"/>
      <c r="N2101" s="160"/>
    </row>
    <row r="2102" spans="2:14" ht="15">
      <c r="B2102" s="30"/>
      <c r="C2102" s="30"/>
      <c r="D2102" s="30"/>
      <c r="E2102" s="30"/>
      <c r="F2102" s="14"/>
      <c r="G2102" s="15"/>
      <c r="H2102" s="15"/>
      <c r="I2102" s="15"/>
      <c r="J2102" s="15"/>
      <c r="K2102" s="38"/>
      <c r="L2102" s="41"/>
      <c r="M2102" s="40"/>
      <c r="N2102" s="160"/>
    </row>
    <row r="2103" spans="2:14" ht="15">
      <c r="B2103" s="30"/>
      <c r="C2103" s="30"/>
      <c r="D2103" s="30"/>
      <c r="E2103" s="30"/>
      <c r="F2103" s="14"/>
      <c r="G2103" s="15"/>
      <c r="H2103" s="15"/>
      <c r="I2103" s="15"/>
      <c r="J2103" s="15"/>
      <c r="K2103" s="38"/>
      <c r="L2103" s="41"/>
      <c r="M2103" s="40"/>
      <c r="N2103" s="160"/>
    </row>
    <row r="2104" spans="2:14" ht="15">
      <c r="B2104" s="30"/>
      <c r="C2104" s="30"/>
      <c r="D2104" s="30"/>
      <c r="E2104" s="30"/>
      <c r="F2104" s="14"/>
      <c r="G2104" s="15"/>
      <c r="H2104" s="15"/>
      <c r="I2104" s="15"/>
      <c r="J2104" s="15"/>
      <c r="K2104" s="38"/>
      <c r="L2104" s="41"/>
      <c r="M2104" s="40"/>
      <c r="N2104" s="160"/>
    </row>
    <row r="2105" spans="2:14" ht="15">
      <c r="B2105" s="30"/>
      <c r="C2105" s="30"/>
      <c r="D2105" s="30"/>
      <c r="E2105" s="30"/>
      <c r="F2105" s="14"/>
      <c r="G2105" s="15"/>
      <c r="H2105" s="15"/>
      <c r="I2105" s="15"/>
      <c r="J2105" s="15"/>
      <c r="K2105" s="38"/>
      <c r="L2105" s="41"/>
      <c r="M2105" s="40"/>
      <c r="N2105" s="160"/>
    </row>
    <row r="2106" spans="2:14" ht="15">
      <c r="B2106" s="30"/>
      <c r="C2106" s="30"/>
      <c r="D2106" s="30"/>
      <c r="E2106" s="30"/>
      <c r="F2106" s="14"/>
      <c r="G2106" s="15"/>
      <c r="H2106" s="15"/>
      <c r="I2106" s="15"/>
      <c r="J2106" s="15"/>
      <c r="K2106" s="38"/>
      <c r="L2106" s="41"/>
      <c r="M2106" s="40"/>
      <c r="N2106" s="160"/>
    </row>
    <row r="2107" spans="2:14" ht="15">
      <c r="B2107" s="30"/>
      <c r="C2107" s="30"/>
      <c r="D2107" s="30"/>
      <c r="E2107" s="30"/>
      <c r="F2107" s="14"/>
      <c r="G2107" s="15"/>
      <c r="H2107" s="15"/>
      <c r="I2107" s="15"/>
      <c r="J2107" s="15"/>
      <c r="K2107" s="38"/>
      <c r="L2107" s="41"/>
      <c r="M2107" s="40"/>
      <c r="N2107" s="160"/>
    </row>
    <row r="2108" spans="2:14" ht="15">
      <c r="B2108" s="30"/>
      <c r="C2108" s="30"/>
      <c r="D2108" s="30"/>
      <c r="E2108" s="30"/>
      <c r="F2108" s="14"/>
      <c r="G2108" s="15"/>
      <c r="H2108" s="15"/>
      <c r="I2108" s="15"/>
      <c r="J2108" s="15"/>
      <c r="K2108" s="38"/>
      <c r="L2108" s="41"/>
      <c r="M2108" s="40"/>
      <c r="N2108" s="160"/>
    </row>
    <row r="2109" spans="2:14" ht="15">
      <c r="B2109" s="30"/>
      <c r="C2109" s="30"/>
      <c r="D2109" s="30"/>
      <c r="E2109" s="30"/>
      <c r="F2109" s="14"/>
      <c r="G2109" s="15"/>
      <c r="H2109" s="15"/>
      <c r="I2109" s="15"/>
      <c r="J2109" s="15"/>
      <c r="K2109" s="38"/>
      <c r="L2109" s="41"/>
      <c r="M2109" s="40"/>
      <c r="N2109" s="160"/>
    </row>
    <row r="2110" spans="2:14" ht="15">
      <c r="B2110" s="30"/>
      <c r="C2110" s="30"/>
      <c r="D2110" s="30"/>
      <c r="E2110" s="30"/>
      <c r="F2110" s="14"/>
      <c r="G2110" s="15"/>
      <c r="H2110" s="15"/>
      <c r="I2110" s="15"/>
      <c r="J2110" s="15"/>
      <c r="K2110" s="38"/>
      <c r="L2110" s="41"/>
      <c r="M2110" s="40"/>
      <c r="N2110" s="160"/>
    </row>
    <row r="2111" spans="2:14" ht="15">
      <c r="B2111" s="30"/>
      <c r="C2111" s="30"/>
      <c r="D2111" s="30"/>
      <c r="E2111" s="30"/>
      <c r="F2111" s="14"/>
      <c r="G2111" s="15"/>
      <c r="H2111" s="15"/>
      <c r="I2111" s="15"/>
      <c r="J2111" s="15"/>
      <c r="K2111" s="38"/>
      <c r="L2111" s="41"/>
      <c r="M2111" s="40"/>
      <c r="N2111" s="160"/>
    </row>
    <row r="2112" spans="2:14" ht="15">
      <c r="B2112" s="30"/>
      <c r="C2112" s="30"/>
      <c r="D2112" s="30"/>
      <c r="E2112" s="30"/>
      <c r="F2112" s="14"/>
      <c r="G2112" s="15"/>
      <c r="H2112" s="15"/>
      <c r="I2112" s="15"/>
      <c r="J2112" s="15"/>
      <c r="K2112" s="38"/>
      <c r="L2112" s="41"/>
      <c r="M2112" s="40"/>
      <c r="N2112" s="160"/>
    </row>
    <row r="2113" spans="2:14" ht="15">
      <c r="B2113" s="30"/>
      <c r="C2113" s="30"/>
      <c r="D2113" s="30"/>
      <c r="E2113" s="30"/>
      <c r="F2113" s="14"/>
      <c r="G2113" s="15"/>
      <c r="H2113" s="15"/>
      <c r="I2113" s="15"/>
      <c r="J2113" s="15"/>
      <c r="K2113" s="38"/>
      <c r="L2113" s="41"/>
      <c r="M2113" s="40"/>
      <c r="N2113" s="160"/>
    </row>
    <row r="2114" spans="2:14" ht="15">
      <c r="B2114" s="30"/>
      <c r="C2114" s="30"/>
      <c r="D2114" s="30"/>
      <c r="E2114" s="30"/>
      <c r="F2114" s="14"/>
      <c r="G2114" s="15"/>
      <c r="H2114" s="15"/>
      <c r="I2114" s="15"/>
      <c r="J2114" s="15"/>
      <c r="K2114" s="38"/>
      <c r="L2114" s="41"/>
      <c r="M2114" s="40"/>
      <c r="N2114" s="160"/>
    </row>
    <row r="2115" spans="2:14" ht="15">
      <c r="B2115" s="30"/>
      <c r="C2115" s="30"/>
      <c r="D2115" s="30"/>
      <c r="E2115" s="30"/>
      <c r="F2115" s="14"/>
      <c r="G2115" s="15"/>
      <c r="H2115" s="15"/>
      <c r="I2115" s="15"/>
      <c r="J2115" s="15"/>
      <c r="K2115" s="38"/>
      <c r="L2115" s="41"/>
      <c r="M2115" s="40"/>
      <c r="N2115" s="160"/>
    </row>
    <row r="2116" spans="2:14" ht="15">
      <c r="B2116" s="30"/>
      <c r="C2116" s="30"/>
      <c r="D2116" s="30"/>
      <c r="E2116" s="30"/>
      <c r="F2116" s="14"/>
      <c r="G2116" s="15"/>
      <c r="H2116" s="15"/>
      <c r="I2116" s="15"/>
      <c r="J2116" s="15"/>
      <c r="K2116" s="38"/>
      <c r="L2116" s="41"/>
      <c r="M2116" s="40"/>
      <c r="N2116" s="160"/>
    </row>
    <row r="2117" spans="2:14" ht="15">
      <c r="B2117" s="30"/>
      <c r="C2117" s="30"/>
      <c r="D2117" s="30"/>
      <c r="E2117" s="30"/>
      <c r="F2117" s="14"/>
      <c r="G2117" s="15"/>
      <c r="H2117" s="15"/>
      <c r="I2117" s="15"/>
      <c r="J2117" s="15"/>
      <c r="K2117" s="38"/>
      <c r="L2117" s="41"/>
      <c r="M2117" s="40"/>
      <c r="N2117" s="160"/>
    </row>
    <row r="2118" spans="2:14" ht="15">
      <c r="B2118" s="30"/>
      <c r="C2118" s="30"/>
      <c r="D2118" s="30"/>
      <c r="E2118" s="30"/>
      <c r="F2118" s="14"/>
      <c r="G2118" s="15"/>
      <c r="H2118" s="15"/>
      <c r="I2118" s="15"/>
      <c r="J2118" s="15"/>
      <c r="K2118" s="38"/>
      <c r="L2118" s="41"/>
      <c r="M2118" s="40"/>
      <c r="N2118" s="160"/>
    </row>
    <row r="2119" spans="2:14" ht="15">
      <c r="B2119" s="30"/>
      <c r="C2119" s="30"/>
      <c r="D2119" s="30"/>
      <c r="E2119" s="30"/>
      <c r="F2119" s="14"/>
      <c r="G2119" s="15"/>
      <c r="H2119" s="15"/>
      <c r="I2119" s="15"/>
      <c r="J2119" s="15"/>
      <c r="K2119" s="38"/>
      <c r="L2119" s="41"/>
      <c r="M2119" s="40"/>
      <c r="N2119" s="160"/>
    </row>
    <row r="2120" spans="2:14" ht="15">
      <c r="B2120" s="30"/>
      <c r="C2120" s="30"/>
      <c r="D2120" s="30"/>
      <c r="E2120" s="30"/>
      <c r="F2120" s="14"/>
      <c r="G2120" s="15"/>
      <c r="H2120" s="15"/>
      <c r="I2120" s="15"/>
      <c r="J2120" s="15"/>
      <c r="K2120" s="38"/>
      <c r="L2120" s="41"/>
      <c r="M2120" s="40"/>
      <c r="N2120" s="160"/>
    </row>
    <row r="2121" spans="2:14" ht="15">
      <c r="B2121" s="30"/>
      <c r="C2121" s="30"/>
      <c r="D2121" s="30"/>
      <c r="E2121" s="30"/>
      <c r="F2121" s="14"/>
      <c r="G2121" s="15"/>
      <c r="H2121" s="15"/>
      <c r="I2121" s="15"/>
      <c r="J2121" s="15"/>
      <c r="K2121" s="38"/>
      <c r="L2121" s="41"/>
      <c r="M2121" s="40"/>
      <c r="N2121" s="160"/>
    </row>
    <row r="2122" spans="2:14" ht="15">
      <c r="B2122" s="30"/>
      <c r="C2122" s="30"/>
      <c r="D2122" s="30"/>
      <c r="E2122" s="30"/>
      <c r="F2122" s="14"/>
      <c r="G2122" s="15"/>
      <c r="H2122" s="15"/>
      <c r="I2122" s="15"/>
      <c r="J2122" s="15"/>
      <c r="K2122" s="38"/>
      <c r="L2122" s="41"/>
      <c r="M2122" s="40"/>
      <c r="N2122" s="160"/>
    </row>
    <row r="2123" spans="2:14" ht="15">
      <c r="B2123" s="30"/>
      <c r="C2123" s="30"/>
      <c r="D2123" s="30"/>
      <c r="E2123" s="30"/>
      <c r="F2123" s="14"/>
      <c r="G2123" s="15"/>
      <c r="H2123" s="15"/>
      <c r="I2123" s="15"/>
      <c r="J2123" s="15"/>
      <c r="K2123" s="38"/>
      <c r="L2123" s="41"/>
      <c r="M2123" s="40"/>
      <c r="N2123" s="160"/>
    </row>
    <row r="2124" spans="2:14" ht="15">
      <c r="B2124" s="30"/>
      <c r="C2124" s="30"/>
      <c r="D2124" s="30"/>
      <c r="E2124" s="30"/>
      <c r="F2124" s="14"/>
      <c r="G2124" s="15"/>
      <c r="H2124" s="15"/>
      <c r="I2124" s="15"/>
      <c r="J2124" s="15"/>
      <c r="K2124" s="38"/>
      <c r="L2124" s="41"/>
      <c r="M2124" s="40"/>
      <c r="N2124" s="160"/>
    </row>
    <row r="2125" spans="2:14" ht="15">
      <c r="B2125" s="30"/>
      <c r="C2125" s="30"/>
      <c r="D2125" s="30"/>
      <c r="E2125" s="30"/>
      <c r="F2125" s="14"/>
      <c r="G2125" s="15"/>
      <c r="H2125" s="15"/>
      <c r="I2125" s="15"/>
      <c r="J2125" s="15"/>
      <c r="K2125" s="38"/>
      <c r="L2125" s="41"/>
      <c r="M2125" s="40"/>
      <c r="N2125" s="160"/>
    </row>
    <row r="2126" spans="2:14" ht="15">
      <c r="B2126" s="30"/>
      <c r="C2126" s="30"/>
      <c r="D2126" s="30"/>
      <c r="E2126" s="30"/>
      <c r="F2126" s="14"/>
      <c r="G2126" s="15"/>
      <c r="H2126" s="15"/>
      <c r="I2126" s="15"/>
      <c r="J2126" s="15"/>
      <c r="K2126" s="38"/>
      <c r="L2126" s="41"/>
      <c r="M2126" s="40"/>
      <c r="N2126" s="160"/>
    </row>
    <row r="2127" spans="2:14" ht="15">
      <c r="B2127" s="30"/>
      <c r="C2127" s="30"/>
      <c r="D2127" s="30"/>
      <c r="E2127" s="30"/>
      <c r="F2127" s="14"/>
      <c r="G2127" s="15"/>
      <c r="H2127" s="15"/>
      <c r="I2127" s="15"/>
      <c r="J2127" s="15"/>
      <c r="K2127" s="38"/>
      <c r="L2127" s="41"/>
      <c r="M2127" s="40"/>
      <c r="N2127" s="160"/>
    </row>
    <row r="2128" spans="2:14" ht="15">
      <c r="B2128" s="30"/>
      <c r="C2128" s="30"/>
      <c r="D2128" s="30"/>
      <c r="E2128" s="30"/>
      <c r="F2128" s="14"/>
      <c r="G2128" s="15"/>
      <c r="H2128" s="15"/>
      <c r="I2128" s="15"/>
      <c r="J2128" s="15"/>
      <c r="K2128" s="38"/>
      <c r="L2128" s="41"/>
      <c r="M2128" s="40"/>
      <c r="N2128" s="160"/>
    </row>
    <row r="2129" spans="2:14" ht="15">
      <c r="B2129" s="30"/>
      <c r="C2129" s="30"/>
      <c r="D2129" s="30"/>
      <c r="E2129" s="30"/>
      <c r="F2129" s="14"/>
      <c r="G2129" s="15"/>
      <c r="H2129" s="15"/>
      <c r="I2129" s="15"/>
      <c r="J2129" s="15"/>
      <c r="K2129" s="38"/>
      <c r="L2129" s="41"/>
      <c r="M2129" s="40"/>
      <c r="N2129" s="160"/>
    </row>
    <row r="2130" spans="2:14" ht="15">
      <c r="B2130" s="30"/>
      <c r="C2130" s="30"/>
      <c r="D2130" s="30"/>
      <c r="E2130" s="30"/>
      <c r="F2130" s="14"/>
      <c r="G2130" s="15"/>
      <c r="H2130" s="15"/>
      <c r="I2130" s="15"/>
      <c r="J2130" s="15"/>
      <c r="K2130" s="38"/>
      <c r="L2130" s="41"/>
      <c r="M2130" s="40"/>
      <c r="N2130" s="160"/>
    </row>
    <row r="2131" spans="2:14" ht="15">
      <c r="B2131" s="30"/>
      <c r="C2131" s="30"/>
      <c r="D2131" s="30"/>
      <c r="E2131" s="30"/>
      <c r="F2131" s="14"/>
      <c r="G2131" s="15"/>
      <c r="H2131" s="15"/>
      <c r="I2131" s="15"/>
      <c r="J2131" s="15"/>
      <c r="K2131" s="38"/>
      <c r="L2131" s="41"/>
      <c r="M2131" s="40"/>
      <c r="N2131" s="160"/>
    </row>
    <row r="2132" spans="2:14" ht="15">
      <c r="B2132" s="30"/>
      <c r="C2132" s="30"/>
      <c r="D2132" s="30"/>
      <c r="E2132" s="30"/>
      <c r="F2132" s="14"/>
      <c r="G2132" s="15"/>
      <c r="H2132" s="15"/>
      <c r="I2132" s="15"/>
      <c r="J2132" s="15"/>
      <c r="K2132" s="38"/>
      <c r="L2132" s="41"/>
      <c r="M2132" s="40"/>
      <c r="N2132" s="160"/>
    </row>
    <row r="2133" spans="2:14" ht="15">
      <c r="B2133" s="30"/>
      <c r="C2133" s="30"/>
      <c r="D2133" s="30"/>
      <c r="E2133" s="30"/>
      <c r="F2133" s="14"/>
      <c r="G2133" s="15"/>
      <c r="H2133" s="15"/>
      <c r="I2133" s="15"/>
      <c r="J2133" s="15"/>
      <c r="K2133" s="38"/>
      <c r="L2133" s="41"/>
      <c r="M2133" s="40"/>
      <c r="N2133" s="160"/>
    </row>
    <row r="2134" spans="2:14" ht="15">
      <c r="B2134" s="30"/>
      <c r="C2134" s="30"/>
      <c r="D2134" s="30"/>
      <c r="E2134" s="30"/>
      <c r="F2134" s="14"/>
      <c r="G2134" s="15"/>
      <c r="H2134" s="15"/>
      <c r="I2134" s="15"/>
      <c r="J2134" s="15"/>
      <c r="K2134" s="38"/>
      <c r="L2134" s="41"/>
      <c r="M2134" s="40"/>
      <c r="N2134" s="160"/>
    </row>
    <row r="2135" spans="2:14" ht="15">
      <c r="B2135" s="30"/>
      <c r="C2135" s="30"/>
      <c r="D2135" s="30"/>
      <c r="E2135" s="30"/>
      <c r="F2135" s="14"/>
      <c r="G2135" s="15"/>
      <c r="H2135" s="15"/>
      <c r="I2135" s="15"/>
      <c r="J2135" s="15"/>
      <c r="K2135" s="38"/>
      <c r="L2135" s="41"/>
      <c r="M2135" s="40"/>
      <c r="N2135" s="160"/>
    </row>
    <row r="2136" spans="2:14" ht="15">
      <c r="B2136" s="30"/>
      <c r="C2136" s="30"/>
      <c r="D2136" s="30"/>
      <c r="E2136" s="30"/>
      <c r="F2136" s="14"/>
      <c r="G2136" s="15"/>
      <c r="H2136" s="15"/>
      <c r="I2136" s="15"/>
      <c r="J2136" s="15"/>
      <c r="K2136" s="38"/>
      <c r="L2136" s="41"/>
      <c r="M2136" s="40"/>
      <c r="N2136" s="160"/>
    </row>
    <row r="2137" spans="2:14" ht="15">
      <c r="B2137" s="30"/>
      <c r="C2137" s="30"/>
      <c r="D2137" s="30"/>
      <c r="E2137" s="30"/>
      <c r="F2137" s="14"/>
      <c r="G2137" s="15"/>
      <c r="H2137" s="15"/>
      <c r="I2137" s="15"/>
      <c r="J2137" s="15"/>
      <c r="K2137" s="38"/>
      <c r="L2137" s="41"/>
      <c r="M2137" s="40"/>
      <c r="N2137" s="160"/>
    </row>
    <row r="2138" spans="2:14" ht="15">
      <c r="B2138" s="30"/>
      <c r="C2138" s="30"/>
      <c r="D2138" s="30"/>
      <c r="E2138" s="30"/>
      <c r="F2138" s="14"/>
      <c r="G2138" s="15"/>
      <c r="H2138" s="15"/>
      <c r="I2138" s="15"/>
      <c r="J2138" s="15"/>
      <c r="K2138" s="38"/>
      <c r="L2138" s="41"/>
      <c r="M2138" s="40"/>
      <c r="N2138" s="160"/>
    </row>
    <row r="2139" spans="2:14" ht="15">
      <c r="B2139" s="30"/>
      <c r="C2139" s="30"/>
      <c r="D2139" s="30"/>
      <c r="E2139" s="30"/>
      <c r="F2139" s="14"/>
      <c r="G2139" s="15"/>
      <c r="H2139" s="15"/>
      <c r="I2139" s="15"/>
      <c r="J2139" s="15"/>
      <c r="K2139" s="38"/>
      <c r="L2139" s="41"/>
      <c r="M2139" s="40"/>
      <c r="N2139" s="160"/>
    </row>
    <row r="2140" spans="2:14" ht="15">
      <c r="B2140" s="30"/>
      <c r="C2140" s="30"/>
      <c r="D2140" s="30"/>
      <c r="E2140" s="30"/>
      <c r="F2140" s="14"/>
      <c r="G2140" s="15"/>
      <c r="H2140" s="15"/>
      <c r="I2140" s="15"/>
      <c r="J2140" s="15"/>
      <c r="K2140" s="38"/>
      <c r="L2140" s="41"/>
      <c r="M2140" s="40"/>
      <c r="N2140" s="160"/>
    </row>
    <row r="2141" spans="2:14" ht="15">
      <c r="B2141" s="30"/>
      <c r="C2141" s="30"/>
      <c r="D2141" s="30"/>
      <c r="E2141" s="30"/>
      <c r="F2141" s="14"/>
      <c r="G2141" s="15"/>
      <c r="H2141" s="15"/>
      <c r="I2141" s="15"/>
      <c r="J2141" s="15"/>
      <c r="K2141" s="38"/>
      <c r="L2141" s="41"/>
      <c r="M2141" s="40"/>
      <c r="N2141" s="160"/>
    </row>
    <row r="2142" spans="2:14" ht="15">
      <c r="B2142" s="30"/>
      <c r="C2142" s="30"/>
      <c r="D2142" s="30"/>
      <c r="E2142" s="30"/>
      <c r="F2142" s="14"/>
      <c r="G2142" s="15"/>
      <c r="H2142" s="15"/>
      <c r="I2142" s="15"/>
      <c r="J2142" s="15"/>
      <c r="K2142" s="38"/>
      <c r="L2142" s="41"/>
      <c r="M2142" s="40"/>
      <c r="N2142" s="160"/>
    </row>
    <row r="2143" spans="2:14" ht="15">
      <c r="B2143" s="30"/>
      <c r="C2143" s="30"/>
      <c r="D2143" s="30"/>
      <c r="E2143" s="30"/>
      <c r="F2143" s="14"/>
      <c r="G2143" s="15"/>
      <c r="H2143" s="15"/>
      <c r="I2143" s="15"/>
      <c r="J2143" s="15"/>
      <c r="K2143" s="38"/>
      <c r="L2143" s="41"/>
      <c r="M2143" s="40"/>
      <c r="N2143" s="160"/>
    </row>
    <row r="2144" spans="2:14" ht="15">
      <c r="B2144" s="30"/>
      <c r="C2144" s="30"/>
      <c r="D2144" s="30"/>
      <c r="E2144" s="30"/>
      <c r="F2144" s="14"/>
      <c r="G2144" s="15"/>
      <c r="H2144" s="15"/>
      <c r="I2144" s="15"/>
      <c r="J2144" s="15"/>
      <c r="K2144" s="38"/>
      <c r="L2144" s="41"/>
      <c r="M2144" s="40"/>
      <c r="N2144" s="160"/>
    </row>
    <row r="2145" spans="2:14" ht="15">
      <c r="B2145" s="30"/>
      <c r="C2145" s="30"/>
      <c r="D2145" s="30"/>
      <c r="E2145" s="30"/>
      <c r="F2145" s="14"/>
      <c r="G2145" s="15"/>
      <c r="H2145" s="15"/>
      <c r="I2145" s="15"/>
      <c r="J2145" s="15"/>
      <c r="K2145" s="38"/>
      <c r="L2145" s="41"/>
      <c r="M2145" s="40"/>
      <c r="N2145" s="160"/>
    </row>
    <row r="2146" spans="2:14" ht="15">
      <c r="B2146" s="30"/>
      <c r="C2146" s="30"/>
      <c r="D2146" s="30"/>
      <c r="E2146" s="30"/>
      <c r="F2146" s="14"/>
      <c r="G2146" s="15"/>
      <c r="H2146" s="15"/>
      <c r="I2146" s="15"/>
      <c r="J2146" s="15"/>
      <c r="K2146" s="38"/>
      <c r="L2146" s="41"/>
      <c r="M2146" s="40"/>
      <c r="N2146" s="160"/>
    </row>
    <row r="2147" spans="2:14" ht="15">
      <c r="B2147" s="30"/>
      <c r="C2147" s="30"/>
      <c r="D2147" s="30"/>
      <c r="E2147" s="30"/>
      <c r="F2147" s="14"/>
      <c r="G2147" s="15"/>
      <c r="H2147" s="15"/>
      <c r="I2147" s="15"/>
      <c r="J2147" s="15"/>
      <c r="K2147" s="38"/>
      <c r="L2147" s="41"/>
      <c r="M2147" s="40"/>
      <c r="N2147" s="160"/>
    </row>
    <row r="2148" spans="2:14" ht="15">
      <c r="B2148" s="30"/>
      <c r="C2148" s="30"/>
      <c r="D2148" s="30"/>
      <c r="E2148" s="30"/>
      <c r="F2148" s="14"/>
      <c r="G2148" s="15"/>
      <c r="H2148" s="15"/>
      <c r="I2148" s="15"/>
      <c r="J2148" s="15"/>
      <c r="K2148" s="38"/>
      <c r="L2148" s="41"/>
      <c r="M2148" s="40"/>
      <c r="N2148" s="160"/>
    </row>
    <row r="2149" spans="2:14" ht="15">
      <c r="B2149" s="30"/>
      <c r="C2149" s="30"/>
      <c r="D2149" s="30"/>
      <c r="E2149" s="30"/>
      <c r="F2149" s="14"/>
      <c r="G2149" s="15"/>
      <c r="H2149" s="15"/>
      <c r="I2149" s="15"/>
      <c r="J2149" s="15"/>
      <c r="K2149" s="38"/>
      <c r="L2149" s="41"/>
      <c r="M2149" s="40"/>
      <c r="N2149" s="160"/>
    </row>
    <row r="2150" spans="2:14" ht="15">
      <c r="B2150" s="30"/>
      <c r="C2150" s="30"/>
      <c r="D2150" s="30"/>
      <c r="E2150" s="30"/>
      <c r="F2150" s="14"/>
      <c r="G2150" s="15"/>
      <c r="H2150" s="15"/>
      <c r="I2150" s="15"/>
      <c r="J2150" s="15"/>
      <c r="K2150" s="38"/>
      <c r="L2150" s="41"/>
      <c r="M2150" s="40"/>
      <c r="N2150" s="160"/>
    </row>
    <row r="2151" spans="2:14" ht="15">
      <c r="B2151" s="30"/>
      <c r="C2151" s="30"/>
      <c r="D2151" s="30"/>
      <c r="E2151" s="30"/>
      <c r="F2151" s="14"/>
      <c r="G2151" s="15"/>
      <c r="H2151" s="15"/>
      <c r="I2151" s="15"/>
      <c r="J2151" s="15"/>
      <c r="K2151" s="38"/>
      <c r="L2151" s="41"/>
      <c r="M2151" s="40"/>
      <c r="N2151" s="160"/>
    </row>
    <row r="2152" spans="2:14" ht="15">
      <c r="B2152" s="30"/>
      <c r="C2152" s="30"/>
      <c r="D2152" s="30"/>
      <c r="E2152" s="30"/>
      <c r="F2152" s="14"/>
      <c r="G2152" s="15"/>
      <c r="H2152" s="15"/>
      <c r="I2152" s="15"/>
      <c r="J2152" s="15"/>
      <c r="K2152" s="38"/>
      <c r="L2152" s="41"/>
      <c r="M2152" s="40"/>
      <c r="N2152" s="160"/>
    </row>
    <row r="2153" spans="2:14" ht="15">
      <c r="B2153" s="30"/>
      <c r="C2153" s="30"/>
      <c r="D2153" s="30"/>
      <c r="E2153" s="30"/>
      <c r="F2153" s="14"/>
      <c r="G2153" s="15"/>
      <c r="H2153" s="15"/>
      <c r="I2153" s="15"/>
      <c r="J2153" s="15"/>
      <c r="K2153" s="38"/>
      <c r="L2153" s="41"/>
      <c r="M2153" s="40"/>
      <c r="N2153" s="160"/>
    </row>
    <row r="2154" spans="2:14" ht="15">
      <c r="B2154" s="30"/>
      <c r="C2154" s="30"/>
      <c r="D2154" s="30"/>
      <c r="E2154" s="30"/>
      <c r="F2154" s="14"/>
      <c r="G2154" s="15"/>
      <c r="H2154" s="15"/>
      <c r="I2154" s="15"/>
      <c r="J2154" s="15"/>
      <c r="K2154" s="38"/>
      <c r="L2154" s="41"/>
      <c r="M2154" s="40"/>
      <c r="N2154" s="160"/>
    </row>
    <row r="2155" spans="2:14" ht="15">
      <c r="B2155" s="30"/>
      <c r="C2155" s="30"/>
      <c r="D2155" s="30"/>
      <c r="E2155" s="30"/>
      <c r="F2155" s="14"/>
      <c r="G2155" s="15"/>
      <c r="H2155" s="15"/>
      <c r="I2155" s="15"/>
      <c r="J2155" s="15"/>
      <c r="K2155" s="38"/>
      <c r="L2155" s="41"/>
      <c r="M2155" s="40"/>
      <c r="N2155" s="160"/>
    </row>
    <row r="2156" spans="2:14" ht="15">
      <c r="B2156" s="30"/>
      <c r="C2156" s="30"/>
      <c r="D2156" s="30"/>
      <c r="E2156" s="30"/>
      <c r="F2156" s="14"/>
      <c r="G2156" s="15"/>
      <c r="H2156" s="15"/>
      <c r="I2156" s="15"/>
      <c r="J2156" s="15"/>
      <c r="K2156" s="38"/>
      <c r="L2156" s="41"/>
      <c r="M2156" s="40"/>
      <c r="N2156" s="160"/>
    </row>
    <row r="2157" spans="2:14" ht="15">
      <c r="B2157" s="30"/>
      <c r="C2157" s="30"/>
      <c r="D2157" s="30"/>
      <c r="E2157" s="30"/>
      <c r="F2157" s="14"/>
      <c r="G2157" s="15"/>
      <c r="H2157" s="15"/>
      <c r="I2157" s="15"/>
      <c r="J2157" s="15"/>
      <c r="K2157" s="38"/>
      <c r="L2157" s="41"/>
      <c r="M2157" s="40"/>
      <c r="N2157" s="160"/>
    </row>
    <row r="2158" spans="2:14" ht="15">
      <c r="B2158" s="30"/>
      <c r="C2158" s="30"/>
      <c r="D2158" s="30"/>
      <c r="E2158" s="30"/>
      <c r="F2158" s="14"/>
      <c r="G2158" s="15"/>
      <c r="H2158" s="15"/>
      <c r="I2158" s="15"/>
      <c r="J2158" s="15"/>
      <c r="K2158" s="38"/>
      <c r="L2158" s="41"/>
      <c r="M2158" s="40"/>
      <c r="N2158" s="160"/>
    </row>
    <row r="2159" spans="2:14" ht="15">
      <c r="B2159" s="30"/>
      <c r="C2159" s="30"/>
      <c r="D2159" s="30"/>
      <c r="E2159" s="30"/>
      <c r="F2159" s="14"/>
      <c r="G2159" s="15"/>
      <c r="H2159" s="15"/>
      <c r="I2159" s="15"/>
      <c r="J2159" s="15"/>
      <c r="K2159" s="38"/>
      <c r="L2159" s="41"/>
      <c r="M2159" s="40"/>
      <c r="N2159" s="160"/>
    </row>
    <row r="2160" spans="2:14" ht="15">
      <c r="B2160" s="30"/>
      <c r="C2160" s="30"/>
      <c r="D2160" s="30"/>
      <c r="E2160" s="30"/>
      <c r="F2160" s="14"/>
      <c r="G2160" s="15"/>
      <c r="H2160" s="15"/>
      <c r="I2160" s="15"/>
      <c r="J2160" s="15"/>
      <c r="K2160" s="38"/>
      <c r="L2160" s="41"/>
      <c r="M2160" s="40"/>
      <c r="N2160" s="160"/>
    </row>
    <row r="2161" spans="2:14" ht="15">
      <c r="B2161" s="30"/>
      <c r="C2161" s="30"/>
      <c r="D2161" s="30"/>
      <c r="E2161" s="30"/>
      <c r="F2161" s="14"/>
      <c r="G2161" s="15"/>
      <c r="H2161" s="15"/>
      <c r="I2161" s="15"/>
      <c r="J2161" s="15"/>
      <c r="K2161" s="38"/>
      <c r="L2161" s="41"/>
      <c r="M2161" s="40"/>
      <c r="N2161" s="160"/>
    </row>
    <row r="2162" spans="2:14" ht="15">
      <c r="B2162" s="30"/>
      <c r="C2162" s="30"/>
      <c r="D2162" s="30"/>
      <c r="E2162" s="30"/>
      <c r="F2162" s="14"/>
      <c r="G2162" s="15"/>
      <c r="H2162" s="15"/>
      <c r="I2162" s="15"/>
      <c r="J2162" s="15"/>
      <c r="K2162" s="38"/>
      <c r="L2162" s="41"/>
      <c r="M2162" s="40"/>
      <c r="N2162" s="160"/>
    </row>
    <row r="2163" spans="2:14" ht="15">
      <c r="B2163" s="30"/>
      <c r="C2163" s="30"/>
      <c r="D2163" s="30"/>
      <c r="E2163" s="30"/>
      <c r="F2163" s="14"/>
      <c r="G2163" s="15"/>
      <c r="H2163" s="15"/>
      <c r="I2163" s="15"/>
      <c r="J2163" s="15"/>
      <c r="K2163" s="38"/>
      <c r="L2163" s="41"/>
      <c r="M2163" s="40"/>
      <c r="N2163" s="160"/>
    </row>
    <row r="2164" spans="2:14" ht="15">
      <c r="B2164" s="30"/>
      <c r="C2164" s="30"/>
      <c r="D2164" s="30"/>
      <c r="E2164" s="30"/>
      <c r="F2164" s="14"/>
      <c r="G2164" s="15"/>
      <c r="H2164" s="15"/>
      <c r="I2164" s="15"/>
      <c r="J2164" s="15"/>
      <c r="K2164" s="38"/>
      <c r="L2164" s="41"/>
      <c r="M2164" s="40"/>
      <c r="N2164" s="160"/>
    </row>
    <row r="2165" spans="2:14" ht="15">
      <c r="B2165" s="30"/>
      <c r="C2165" s="30"/>
      <c r="D2165" s="30"/>
      <c r="E2165" s="30"/>
      <c r="F2165" s="14"/>
      <c r="G2165" s="15"/>
      <c r="H2165" s="15"/>
      <c r="I2165" s="15"/>
      <c r="J2165" s="15"/>
      <c r="K2165" s="38"/>
      <c r="L2165" s="41"/>
      <c r="M2165" s="40"/>
      <c r="N2165" s="160"/>
    </row>
    <row r="2166" spans="2:14" ht="15">
      <c r="B2166" s="30"/>
      <c r="C2166" s="30"/>
      <c r="D2166" s="30"/>
      <c r="E2166" s="30"/>
      <c r="F2166" s="14"/>
      <c r="G2166" s="15"/>
      <c r="H2166" s="15"/>
      <c r="I2166" s="15"/>
      <c r="J2166" s="15"/>
      <c r="K2166" s="38"/>
      <c r="L2166" s="41"/>
      <c r="M2166" s="40"/>
      <c r="N2166" s="160"/>
    </row>
    <row r="2167" spans="2:14" ht="15">
      <c r="B2167" s="30"/>
      <c r="C2167" s="30"/>
      <c r="D2167" s="30"/>
      <c r="E2167" s="30"/>
      <c r="F2167" s="14"/>
      <c r="G2167" s="15"/>
      <c r="H2167" s="15"/>
      <c r="I2167" s="15"/>
      <c r="J2167" s="15"/>
      <c r="K2167" s="38"/>
      <c r="L2167" s="41"/>
      <c r="M2167" s="40"/>
      <c r="N2167" s="160"/>
    </row>
    <row r="2168" spans="2:14" ht="15">
      <c r="B2168" s="30"/>
      <c r="C2168" s="30"/>
      <c r="D2168" s="30"/>
      <c r="E2168" s="30"/>
      <c r="F2168" s="14"/>
      <c r="G2168" s="15"/>
      <c r="H2168" s="15"/>
      <c r="I2168" s="15"/>
      <c r="J2168" s="15"/>
      <c r="K2168" s="38"/>
      <c r="L2168" s="41"/>
      <c r="M2168" s="40"/>
      <c r="N2168" s="160"/>
    </row>
    <row r="2169" spans="2:14" ht="15">
      <c r="B2169" s="30"/>
      <c r="C2169" s="30"/>
      <c r="D2169" s="30"/>
      <c r="E2169" s="30"/>
      <c r="F2169" s="14"/>
      <c r="G2169" s="15"/>
      <c r="H2169" s="15"/>
      <c r="I2169" s="15"/>
      <c r="J2169" s="15"/>
      <c r="K2169" s="38"/>
      <c r="L2169" s="41"/>
      <c r="M2169" s="40"/>
      <c r="N2169" s="160"/>
    </row>
    <row r="2170" spans="2:14" ht="15">
      <c r="B2170" s="30"/>
      <c r="C2170" s="30"/>
      <c r="D2170" s="30"/>
      <c r="E2170" s="30"/>
      <c r="F2170" s="14"/>
      <c r="G2170" s="15"/>
      <c r="H2170" s="15"/>
      <c r="I2170" s="15"/>
      <c r="J2170" s="15"/>
      <c r="K2170" s="38"/>
      <c r="L2170" s="41"/>
      <c r="M2170" s="40"/>
      <c r="N2170" s="160"/>
    </row>
    <row r="2171" spans="2:14" ht="15">
      <c r="B2171" s="30"/>
      <c r="C2171" s="30"/>
      <c r="D2171" s="30"/>
      <c r="E2171" s="30"/>
      <c r="F2171" s="14"/>
      <c r="G2171" s="15"/>
      <c r="H2171" s="15"/>
      <c r="I2171" s="15"/>
      <c r="J2171" s="15"/>
      <c r="K2171" s="38"/>
      <c r="L2171" s="41"/>
      <c r="M2171" s="40"/>
      <c r="N2171" s="160"/>
    </row>
    <row r="2172" spans="2:14" ht="15">
      <c r="B2172" s="30"/>
      <c r="C2172" s="30"/>
      <c r="D2172" s="30"/>
      <c r="E2172" s="30"/>
      <c r="F2172" s="14"/>
      <c r="G2172" s="15"/>
      <c r="H2172" s="15"/>
      <c r="I2172" s="15"/>
      <c r="J2172" s="15"/>
      <c r="K2172" s="38"/>
      <c r="L2172" s="41"/>
      <c r="M2172" s="40"/>
      <c r="N2172" s="160"/>
    </row>
    <row r="2173" spans="2:14" ht="15">
      <c r="B2173" s="30"/>
      <c r="C2173" s="30"/>
      <c r="D2173" s="30"/>
      <c r="E2173" s="30"/>
      <c r="F2173" s="14"/>
      <c r="G2173" s="15"/>
      <c r="H2173" s="15"/>
      <c r="I2173" s="15"/>
      <c r="J2173" s="15"/>
      <c r="K2173" s="38"/>
      <c r="L2173" s="41"/>
      <c r="M2173" s="40"/>
      <c r="N2173" s="160"/>
    </row>
    <row r="2174" spans="2:14" ht="15">
      <c r="B2174" s="30"/>
      <c r="C2174" s="30"/>
      <c r="D2174" s="30"/>
      <c r="E2174" s="30"/>
      <c r="F2174" s="14"/>
      <c r="G2174" s="15"/>
      <c r="H2174" s="15"/>
      <c r="I2174" s="15"/>
      <c r="J2174" s="15"/>
      <c r="K2174" s="38"/>
      <c r="L2174" s="41"/>
      <c r="M2174" s="40"/>
      <c r="N2174" s="160"/>
    </row>
    <row r="2175" spans="2:14" ht="15">
      <c r="B2175" s="30"/>
      <c r="C2175" s="30"/>
      <c r="D2175" s="30"/>
      <c r="E2175" s="30"/>
      <c r="F2175" s="14"/>
      <c r="G2175" s="15"/>
      <c r="H2175" s="15"/>
      <c r="I2175" s="15"/>
      <c r="J2175" s="15"/>
      <c r="K2175" s="38"/>
      <c r="L2175" s="41"/>
      <c r="M2175" s="40"/>
      <c r="N2175" s="160"/>
    </row>
    <row r="2176" spans="2:14" ht="15">
      <c r="B2176" s="30"/>
      <c r="C2176" s="30"/>
      <c r="D2176" s="30"/>
      <c r="E2176" s="30"/>
      <c r="F2176" s="14"/>
      <c r="G2176" s="15"/>
      <c r="H2176" s="15"/>
      <c r="I2176" s="15"/>
      <c r="J2176" s="15"/>
      <c r="K2176" s="38"/>
      <c r="L2176" s="41"/>
      <c r="M2176" s="40"/>
      <c r="N2176" s="160"/>
    </row>
    <row r="2177" spans="2:14" ht="15">
      <c r="B2177" s="30"/>
      <c r="C2177" s="30"/>
      <c r="D2177" s="30"/>
      <c r="E2177" s="30"/>
      <c r="F2177" s="14"/>
      <c r="G2177" s="15"/>
      <c r="H2177" s="15"/>
      <c r="I2177" s="15"/>
      <c r="J2177" s="15"/>
      <c r="K2177" s="38"/>
      <c r="L2177" s="41"/>
      <c r="M2177" s="40"/>
      <c r="N2177" s="160"/>
    </row>
    <row r="2178" spans="2:14" ht="15">
      <c r="B2178" s="30"/>
      <c r="C2178" s="30"/>
      <c r="D2178" s="30"/>
      <c r="E2178" s="30"/>
      <c r="F2178" s="14"/>
      <c r="G2178" s="15"/>
      <c r="H2178" s="15"/>
      <c r="I2178" s="15"/>
      <c r="J2178" s="15"/>
      <c r="K2178" s="38"/>
      <c r="L2178" s="41"/>
      <c r="M2178" s="40"/>
      <c r="N2178" s="160"/>
    </row>
    <row r="2179" spans="2:14" ht="15">
      <c r="B2179" s="30"/>
      <c r="C2179" s="30"/>
      <c r="D2179" s="30"/>
      <c r="E2179" s="30"/>
      <c r="F2179" s="14"/>
      <c r="G2179" s="15"/>
      <c r="H2179" s="15"/>
      <c r="I2179" s="15"/>
      <c r="J2179" s="15"/>
      <c r="K2179" s="38"/>
      <c r="L2179" s="41"/>
      <c r="M2179" s="40"/>
      <c r="N2179" s="160"/>
    </row>
    <row r="2180" spans="2:14" ht="15">
      <c r="B2180" s="30"/>
      <c r="C2180" s="30"/>
      <c r="D2180" s="30"/>
      <c r="E2180" s="30"/>
      <c r="F2180" s="14"/>
      <c r="G2180" s="15"/>
      <c r="H2180" s="15"/>
      <c r="I2180" s="15"/>
      <c r="J2180" s="15"/>
      <c r="K2180" s="38"/>
      <c r="L2180" s="41"/>
      <c r="M2180" s="40"/>
      <c r="N2180" s="160"/>
    </row>
    <row r="2181" spans="2:14" ht="12.75">
      <c r="B2181" s="34"/>
      <c r="C2181" s="34"/>
      <c r="D2181" s="34"/>
      <c r="E2181" s="34"/>
      <c r="K2181" s="42"/>
      <c r="L2181" s="43"/>
      <c r="M2181" s="40"/>
      <c r="N2181" s="160"/>
    </row>
    <row r="2182" spans="2:14" ht="12.75">
      <c r="B2182" s="34"/>
      <c r="C2182" s="34"/>
      <c r="D2182" s="34"/>
      <c r="E2182" s="34"/>
      <c r="K2182" s="42"/>
      <c r="L2182" s="43"/>
      <c r="M2182" s="40"/>
      <c r="N2182" s="160"/>
    </row>
    <row r="2183" spans="2:14" ht="12.75">
      <c r="B2183" s="34"/>
      <c r="C2183" s="34"/>
      <c r="D2183" s="34"/>
      <c r="E2183" s="34"/>
      <c r="K2183" s="42"/>
      <c r="L2183" s="43"/>
      <c r="M2183" s="40"/>
      <c r="N2183" s="160"/>
    </row>
    <row r="2184" spans="2:14" ht="12.75">
      <c r="B2184" s="34"/>
      <c r="C2184" s="34"/>
      <c r="D2184" s="34"/>
      <c r="E2184" s="34"/>
      <c r="K2184" s="42"/>
      <c r="L2184" s="43"/>
      <c r="M2184" s="40"/>
      <c r="N2184" s="160"/>
    </row>
    <row r="2185" spans="2:14" ht="12.75">
      <c r="B2185" s="34"/>
      <c r="C2185" s="34"/>
      <c r="D2185" s="34"/>
      <c r="E2185" s="34"/>
      <c r="K2185" s="42"/>
      <c r="L2185" s="43"/>
      <c r="M2185" s="40"/>
      <c r="N2185" s="160"/>
    </row>
    <row r="2186" spans="2:14" ht="12.75">
      <c r="B2186" s="34"/>
      <c r="C2186" s="34"/>
      <c r="D2186" s="34"/>
      <c r="E2186" s="34"/>
      <c r="K2186" s="42"/>
      <c r="L2186" s="43"/>
      <c r="M2186" s="40"/>
      <c r="N2186" s="160"/>
    </row>
    <row r="2187" spans="2:14" ht="12.75">
      <c r="B2187" s="34"/>
      <c r="C2187" s="34"/>
      <c r="D2187" s="34"/>
      <c r="E2187" s="34"/>
      <c r="K2187" s="42"/>
      <c r="L2187" s="43"/>
      <c r="M2187" s="40"/>
      <c r="N2187" s="160"/>
    </row>
    <row r="2188" spans="2:14" ht="12.75">
      <c r="B2188" s="34"/>
      <c r="C2188" s="34"/>
      <c r="D2188" s="34"/>
      <c r="E2188" s="34"/>
      <c r="K2188" s="42"/>
      <c r="L2188" s="43"/>
      <c r="M2188" s="40"/>
      <c r="N2188" s="160"/>
    </row>
    <row r="2189" spans="2:14" ht="12.75">
      <c r="B2189" s="34"/>
      <c r="C2189" s="34"/>
      <c r="D2189" s="34"/>
      <c r="E2189" s="34"/>
      <c r="K2189" s="42"/>
      <c r="L2189" s="43"/>
      <c r="M2189" s="40"/>
      <c r="N2189" s="160"/>
    </row>
    <row r="2190" spans="2:14" ht="12.75">
      <c r="B2190" s="34"/>
      <c r="C2190" s="34"/>
      <c r="D2190" s="34"/>
      <c r="E2190" s="34"/>
      <c r="K2190" s="42"/>
      <c r="L2190" s="43"/>
      <c r="M2190" s="40"/>
      <c r="N2190" s="160"/>
    </row>
    <row r="2191" spans="2:14" ht="12.75">
      <c r="B2191" s="34"/>
      <c r="C2191" s="34"/>
      <c r="D2191" s="34"/>
      <c r="E2191" s="34"/>
      <c r="K2191" s="42"/>
      <c r="L2191" s="43"/>
      <c r="M2191" s="40"/>
      <c r="N2191" s="160"/>
    </row>
    <row r="2192" spans="2:14" ht="12.75">
      <c r="B2192" s="34"/>
      <c r="C2192" s="34"/>
      <c r="D2192" s="34"/>
      <c r="E2192" s="34"/>
      <c r="K2192" s="42"/>
      <c r="L2192" s="43"/>
      <c r="M2192" s="40"/>
      <c r="N2192" s="160"/>
    </row>
    <row r="2193" spans="2:14" ht="12.75">
      <c r="B2193" s="34"/>
      <c r="C2193" s="34"/>
      <c r="D2193" s="34"/>
      <c r="E2193" s="34"/>
      <c r="K2193" s="42"/>
      <c r="L2193" s="43"/>
      <c r="M2193" s="40"/>
      <c r="N2193" s="160"/>
    </row>
    <row r="2194" spans="2:14" ht="12.75">
      <c r="B2194" s="34"/>
      <c r="C2194" s="34"/>
      <c r="D2194" s="34"/>
      <c r="E2194" s="34"/>
      <c r="K2194" s="42"/>
      <c r="L2194" s="43"/>
      <c r="M2194" s="40"/>
      <c r="N2194" s="160"/>
    </row>
    <row r="2195" spans="2:14" ht="12.75">
      <c r="B2195" s="34"/>
      <c r="C2195" s="34"/>
      <c r="D2195" s="34"/>
      <c r="E2195" s="34"/>
      <c r="K2195" s="42"/>
      <c r="L2195" s="43"/>
      <c r="M2195" s="40"/>
      <c r="N2195" s="160"/>
    </row>
    <row r="2196" spans="2:14" ht="12.75">
      <c r="B2196" s="34"/>
      <c r="C2196" s="34"/>
      <c r="D2196" s="34"/>
      <c r="E2196" s="34"/>
      <c r="K2196" s="42"/>
      <c r="L2196" s="43"/>
      <c r="M2196" s="40"/>
      <c r="N2196" s="160"/>
    </row>
    <row r="2197" spans="2:14" ht="12.75">
      <c r="B2197" s="34"/>
      <c r="C2197" s="34"/>
      <c r="D2197" s="34"/>
      <c r="E2197" s="34"/>
      <c r="K2197" s="42"/>
      <c r="L2197" s="43"/>
      <c r="M2197" s="40"/>
      <c r="N2197" s="160"/>
    </row>
    <row r="2198" spans="2:14" ht="12.75">
      <c r="B2198" s="34"/>
      <c r="C2198" s="34"/>
      <c r="D2198" s="34"/>
      <c r="E2198" s="34"/>
      <c r="K2198" s="42"/>
      <c r="L2198" s="43"/>
      <c r="M2198" s="40"/>
      <c r="N2198" s="160"/>
    </row>
    <row r="2199" spans="2:14" ht="12.75">
      <c r="B2199" s="34"/>
      <c r="C2199" s="34"/>
      <c r="D2199" s="34"/>
      <c r="E2199" s="34"/>
      <c r="K2199" s="42"/>
      <c r="L2199" s="43"/>
      <c r="M2199" s="40"/>
      <c r="N2199" s="160"/>
    </row>
    <row r="2200" spans="2:14" ht="12.75">
      <c r="B2200" s="34"/>
      <c r="C2200" s="34"/>
      <c r="D2200" s="34"/>
      <c r="E2200" s="34"/>
      <c r="K2200" s="42"/>
      <c r="L2200" s="43"/>
      <c r="M2200" s="40"/>
      <c r="N2200" s="160"/>
    </row>
    <row r="2201" spans="2:14" ht="12.75">
      <c r="B2201" s="34"/>
      <c r="C2201" s="34"/>
      <c r="D2201" s="34"/>
      <c r="E2201" s="34"/>
      <c r="K2201" s="42"/>
      <c r="L2201" s="43"/>
      <c r="M2201" s="40"/>
      <c r="N2201" s="160"/>
    </row>
    <row r="2202" spans="2:14" ht="12.75">
      <c r="B2202" s="34"/>
      <c r="C2202" s="34"/>
      <c r="D2202" s="34"/>
      <c r="E2202" s="34"/>
      <c r="K2202" s="42"/>
      <c r="L2202" s="43"/>
      <c r="M2202" s="40"/>
      <c r="N2202" s="160"/>
    </row>
    <row r="2203" spans="2:14" ht="12.75">
      <c r="B2203" s="34"/>
      <c r="C2203" s="34"/>
      <c r="D2203" s="34"/>
      <c r="E2203" s="34"/>
      <c r="K2203" s="42"/>
      <c r="L2203" s="43"/>
      <c r="M2203" s="40"/>
      <c r="N2203" s="160"/>
    </row>
    <row r="2204" spans="2:14" ht="12.75">
      <c r="B2204" s="34"/>
      <c r="C2204" s="34"/>
      <c r="D2204" s="34"/>
      <c r="E2204" s="34"/>
      <c r="K2204" s="42"/>
      <c r="L2204" s="43"/>
      <c r="M2204" s="40"/>
      <c r="N2204" s="160"/>
    </row>
    <row r="2205" spans="2:14" ht="12.75">
      <c r="B2205" s="34"/>
      <c r="C2205" s="34"/>
      <c r="D2205" s="34"/>
      <c r="E2205" s="34"/>
      <c r="K2205" s="42"/>
      <c r="L2205" s="43"/>
      <c r="M2205" s="40"/>
      <c r="N2205" s="160"/>
    </row>
    <row r="2206" spans="2:14" ht="12.75">
      <c r="B2206" s="34"/>
      <c r="C2206" s="34"/>
      <c r="D2206" s="34"/>
      <c r="E2206" s="34"/>
      <c r="K2206" s="42"/>
      <c r="L2206" s="43"/>
      <c r="M2206" s="40"/>
      <c r="N2206" s="160"/>
    </row>
    <row r="2207" spans="2:14" ht="12.75">
      <c r="B2207" s="34"/>
      <c r="C2207" s="34"/>
      <c r="D2207" s="34"/>
      <c r="E2207" s="34"/>
      <c r="K2207" s="42"/>
      <c r="L2207" s="43"/>
      <c r="M2207" s="40"/>
      <c r="N2207" s="160"/>
    </row>
    <row r="2208" spans="2:14" ht="12.75">
      <c r="B2208" s="34"/>
      <c r="C2208" s="34"/>
      <c r="D2208" s="34"/>
      <c r="E2208" s="34"/>
      <c r="K2208" s="42"/>
      <c r="L2208" s="43"/>
      <c r="M2208" s="40"/>
      <c r="N2208" s="160"/>
    </row>
    <row r="2209" spans="2:14" ht="12.75">
      <c r="B2209" s="34"/>
      <c r="C2209" s="34"/>
      <c r="D2209" s="34"/>
      <c r="E2209" s="34"/>
      <c r="K2209" s="42"/>
      <c r="L2209" s="43"/>
      <c r="M2209" s="40"/>
      <c r="N2209" s="160"/>
    </row>
    <row r="2210" spans="2:14" ht="12.75">
      <c r="B2210" s="34"/>
      <c r="C2210" s="34"/>
      <c r="D2210" s="34"/>
      <c r="E2210" s="34"/>
      <c r="K2210" s="42"/>
      <c r="L2210" s="43"/>
      <c r="M2210" s="40"/>
      <c r="N2210" s="160"/>
    </row>
    <row r="2211" spans="2:14" ht="12.75">
      <c r="B2211" s="34"/>
      <c r="C2211" s="34"/>
      <c r="D2211" s="34"/>
      <c r="E2211" s="34"/>
      <c r="K2211" s="42"/>
      <c r="L2211" s="43"/>
      <c r="M2211" s="40"/>
      <c r="N2211" s="160"/>
    </row>
    <row r="2212" spans="2:14" ht="12.75">
      <c r="B2212" s="34"/>
      <c r="C2212" s="34"/>
      <c r="D2212" s="34"/>
      <c r="E2212" s="34"/>
      <c r="K2212" s="42"/>
      <c r="L2212" s="43"/>
      <c r="M2212" s="40"/>
      <c r="N2212" s="160"/>
    </row>
    <row r="2213" spans="2:14" ht="12.75">
      <c r="B2213" s="34"/>
      <c r="C2213" s="34"/>
      <c r="D2213" s="34"/>
      <c r="E2213" s="34"/>
      <c r="K2213" s="42"/>
      <c r="L2213" s="43"/>
      <c r="M2213" s="40"/>
      <c r="N2213" s="160"/>
    </row>
    <row r="2214" spans="2:14" ht="12.75">
      <c r="B2214" s="34"/>
      <c r="C2214" s="34"/>
      <c r="D2214" s="34"/>
      <c r="E2214" s="34"/>
      <c r="K2214" s="42"/>
      <c r="L2214" s="43"/>
      <c r="M2214" s="40"/>
      <c r="N2214" s="160"/>
    </row>
    <row r="2215" spans="2:14" ht="12.75">
      <c r="B2215" s="34"/>
      <c r="C2215" s="34"/>
      <c r="D2215" s="34"/>
      <c r="E2215" s="34"/>
      <c r="K2215" s="42"/>
      <c r="L2215" s="43"/>
      <c r="M2215" s="40"/>
      <c r="N2215" s="160"/>
    </row>
    <row r="2216" spans="2:14" ht="12.75">
      <c r="B2216" s="34"/>
      <c r="C2216" s="34"/>
      <c r="D2216" s="34"/>
      <c r="E2216" s="34"/>
      <c r="K2216" s="42"/>
      <c r="L2216" s="43"/>
      <c r="M2216" s="40"/>
      <c r="N2216" s="160"/>
    </row>
    <row r="2217" spans="2:14" ht="12.75">
      <c r="B2217" s="34"/>
      <c r="C2217" s="34"/>
      <c r="D2217" s="34"/>
      <c r="E2217" s="34"/>
      <c r="K2217" s="42"/>
      <c r="L2217" s="43"/>
      <c r="M2217" s="40"/>
      <c r="N2217" s="160"/>
    </row>
    <row r="2218" spans="2:14" ht="12.75">
      <c r="B2218" s="34"/>
      <c r="C2218" s="34"/>
      <c r="D2218" s="34"/>
      <c r="E2218" s="34"/>
      <c r="K2218" s="42"/>
      <c r="L2218" s="43"/>
      <c r="M2218" s="40"/>
      <c r="N2218" s="160"/>
    </row>
    <row r="2219" spans="2:14" ht="12.75">
      <c r="B2219" s="34"/>
      <c r="C2219" s="34"/>
      <c r="D2219" s="34"/>
      <c r="E2219" s="34"/>
      <c r="K2219" s="42"/>
      <c r="L2219" s="43"/>
      <c r="M2219" s="40"/>
      <c r="N2219" s="160"/>
    </row>
    <row r="2220" spans="2:14" ht="12.75">
      <c r="B2220" s="34"/>
      <c r="C2220" s="34"/>
      <c r="D2220" s="34"/>
      <c r="E2220" s="34"/>
      <c r="K2220" s="42"/>
      <c r="L2220" s="43"/>
      <c r="M2220" s="40"/>
      <c r="N2220" s="160"/>
    </row>
    <row r="2221" spans="2:14" ht="12.75">
      <c r="B2221" s="34"/>
      <c r="C2221" s="34"/>
      <c r="D2221" s="34"/>
      <c r="E2221" s="34"/>
      <c r="K2221" s="42"/>
      <c r="L2221" s="43"/>
      <c r="M2221" s="40"/>
      <c r="N2221" s="160"/>
    </row>
    <row r="2222" spans="2:14" ht="12.75">
      <c r="B2222" s="34"/>
      <c r="C2222" s="34"/>
      <c r="D2222" s="34"/>
      <c r="E2222" s="34"/>
      <c r="K2222" s="42"/>
      <c r="L2222" s="43"/>
      <c r="M2222" s="40"/>
      <c r="N2222" s="160"/>
    </row>
    <row r="2223" spans="2:14" ht="12.75">
      <c r="B2223" s="34"/>
      <c r="C2223" s="34"/>
      <c r="D2223" s="34"/>
      <c r="E2223" s="34"/>
      <c r="K2223" s="42"/>
      <c r="L2223" s="43"/>
      <c r="M2223" s="40"/>
      <c r="N2223" s="160"/>
    </row>
    <row r="2224" spans="2:14" ht="12.75">
      <c r="B2224" s="34"/>
      <c r="C2224" s="34"/>
      <c r="D2224" s="34"/>
      <c r="E2224" s="34"/>
      <c r="K2224" s="42"/>
      <c r="L2224" s="43"/>
      <c r="M2224" s="40"/>
      <c r="N2224" s="160"/>
    </row>
    <row r="2225" spans="2:14" ht="12.75">
      <c r="B2225" s="34"/>
      <c r="C2225" s="34"/>
      <c r="D2225" s="34"/>
      <c r="E2225" s="34"/>
      <c r="K2225" s="42"/>
      <c r="L2225" s="43"/>
      <c r="M2225" s="40"/>
      <c r="N2225" s="160"/>
    </row>
    <row r="2226" spans="2:14" ht="12.75">
      <c r="B2226" s="34"/>
      <c r="C2226" s="34"/>
      <c r="D2226" s="34"/>
      <c r="E2226" s="34"/>
      <c r="K2226" s="42"/>
      <c r="L2226" s="43"/>
      <c r="M2226" s="40"/>
      <c r="N2226" s="160"/>
    </row>
    <row r="2227" spans="2:14" ht="12.75">
      <c r="B2227" s="34"/>
      <c r="C2227" s="34"/>
      <c r="D2227" s="34"/>
      <c r="E2227" s="34"/>
      <c r="K2227" s="42"/>
      <c r="L2227" s="43"/>
      <c r="M2227" s="40"/>
      <c r="N2227" s="160"/>
    </row>
    <row r="2228" spans="2:14" ht="12.75">
      <c r="B2228" s="34"/>
      <c r="C2228" s="34"/>
      <c r="D2228" s="34"/>
      <c r="E2228" s="34"/>
      <c r="K2228" s="42"/>
      <c r="L2228" s="43"/>
      <c r="M2228" s="40"/>
      <c r="N2228" s="160"/>
    </row>
    <row r="2229" spans="2:14" ht="12.75">
      <c r="B2229" s="34"/>
      <c r="C2229" s="34"/>
      <c r="D2229" s="34"/>
      <c r="E2229" s="34"/>
      <c r="K2229" s="42"/>
      <c r="L2229" s="43"/>
      <c r="M2229" s="40"/>
      <c r="N2229" s="160"/>
    </row>
    <row r="2230" spans="2:14" ht="12.75">
      <c r="B2230" s="34"/>
      <c r="C2230" s="34"/>
      <c r="D2230" s="34"/>
      <c r="E2230" s="34"/>
      <c r="K2230" s="42"/>
      <c r="L2230" s="43"/>
      <c r="M2230" s="40"/>
      <c r="N2230" s="160"/>
    </row>
    <row r="2231" spans="2:14" ht="12.75">
      <c r="B2231" s="34"/>
      <c r="C2231" s="34"/>
      <c r="D2231" s="34"/>
      <c r="E2231" s="34"/>
      <c r="K2231" s="42"/>
      <c r="L2231" s="43"/>
      <c r="M2231" s="40"/>
      <c r="N2231" s="160"/>
    </row>
    <row r="2232" spans="2:14" ht="12.75">
      <c r="B2232" s="34"/>
      <c r="C2232" s="34"/>
      <c r="D2232" s="34"/>
      <c r="E2232" s="34"/>
      <c r="K2232" s="42"/>
      <c r="L2232" s="43"/>
      <c r="M2232" s="40"/>
      <c r="N2232" s="160"/>
    </row>
    <row r="2233" spans="2:14" ht="12.75">
      <c r="B2233" s="34"/>
      <c r="C2233" s="34"/>
      <c r="D2233" s="34"/>
      <c r="E2233" s="34"/>
      <c r="K2233" s="42"/>
      <c r="L2233" s="43"/>
      <c r="M2233" s="40"/>
      <c r="N2233" s="160"/>
    </row>
    <row r="2234" spans="2:14" ht="12.75">
      <c r="B2234" s="34"/>
      <c r="C2234" s="34"/>
      <c r="D2234" s="34"/>
      <c r="E2234" s="34"/>
      <c r="K2234" s="42"/>
      <c r="L2234" s="43"/>
      <c r="M2234" s="40"/>
      <c r="N2234" s="160"/>
    </row>
    <row r="2235" spans="2:14" ht="12.75">
      <c r="B2235" s="34"/>
      <c r="C2235" s="34"/>
      <c r="D2235" s="34"/>
      <c r="E2235" s="34"/>
      <c r="K2235" s="42"/>
      <c r="L2235" s="43"/>
      <c r="M2235" s="40"/>
      <c r="N2235" s="160"/>
    </row>
    <row r="2236" spans="2:14" ht="12.75">
      <c r="B2236" s="34"/>
      <c r="C2236" s="34"/>
      <c r="D2236" s="34"/>
      <c r="E2236" s="34"/>
      <c r="K2236" s="42"/>
      <c r="L2236" s="43"/>
      <c r="M2236" s="40"/>
      <c r="N2236" s="160"/>
    </row>
    <row r="2237" spans="2:14" ht="12.75">
      <c r="B2237" s="34"/>
      <c r="C2237" s="34"/>
      <c r="D2237" s="34"/>
      <c r="E2237" s="34"/>
      <c r="K2237" s="42"/>
      <c r="L2237" s="43"/>
      <c r="M2237" s="40"/>
      <c r="N2237" s="160"/>
    </row>
    <row r="2238" spans="2:14" ht="12.75">
      <c r="B2238" s="34"/>
      <c r="C2238" s="34"/>
      <c r="D2238" s="34"/>
      <c r="E2238" s="34"/>
      <c r="K2238" s="42"/>
      <c r="L2238" s="43"/>
      <c r="M2238" s="40"/>
      <c r="N2238" s="160"/>
    </row>
    <row r="2239" spans="2:14" ht="12.75">
      <c r="B2239" s="34"/>
      <c r="C2239" s="34"/>
      <c r="D2239" s="34"/>
      <c r="E2239" s="34"/>
      <c r="K2239" s="42"/>
      <c r="L2239" s="43"/>
      <c r="M2239" s="40"/>
      <c r="N2239" s="160"/>
    </row>
    <row r="2240" spans="2:14" ht="12.75">
      <c r="B2240" s="34"/>
      <c r="C2240" s="34"/>
      <c r="D2240" s="34"/>
      <c r="E2240" s="34"/>
      <c r="K2240" s="42"/>
      <c r="L2240" s="43"/>
      <c r="M2240" s="40"/>
      <c r="N2240" s="160"/>
    </row>
    <row r="2241" spans="2:14" ht="12.75">
      <c r="B2241" s="34"/>
      <c r="C2241" s="34"/>
      <c r="D2241" s="34"/>
      <c r="E2241" s="34"/>
      <c r="K2241" s="42"/>
      <c r="L2241" s="43"/>
      <c r="M2241" s="40"/>
      <c r="N2241" s="160"/>
    </row>
    <row r="2242" spans="2:14" ht="12.75">
      <c r="B2242" s="34"/>
      <c r="C2242" s="34"/>
      <c r="D2242" s="34"/>
      <c r="E2242" s="34"/>
      <c r="K2242" s="42"/>
      <c r="L2242" s="43"/>
      <c r="M2242" s="40"/>
      <c r="N2242" s="160"/>
    </row>
    <row r="2243" spans="2:14" ht="12.75">
      <c r="B2243" s="34"/>
      <c r="C2243" s="34"/>
      <c r="D2243" s="34"/>
      <c r="E2243" s="34"/>
      <c r="K2243" s="42"/>
      <c r="L2243" s="43"/>
      <c r="M2243" s="40"/>
      <c r="N2243" s="160"/>
    </row>
    <row r="2244" spans="2:14" ht="12.75">
      <c r="B2244" s="34"/>
      <c r="C2244" s="34"/>
      <c r="D2244" s="34"/>
      <c r="E2244" s="34"/>
      <c r="K2244" s="42"/>
      <c r="L2244" s="43"/>
      <c r="M2244" s="40"/>
      <c r="N2244" s="160"/>
    </row>
    <row r="2245" spans="2:14" ht="12.75">
      <c r="B2245" s="34"/>
      <c r="C2245" s="34"/>
      <c r="D2245" s="34"/>
      <c r="E2245" s="34"/>
      <c r="K2245" s="42"/>
      <c r="L2245" s="43"/>
      <c r="M2245" s="40"/>
      <c r="N2245" s="160"/>
    </row>
    <row r="2246" spans="2:14" ht="12.75">
      <c r="B2246" s="34"/>
      <c r="C2246" s="34"/>
      <c r="D2246" s="34"/>
      <c r="E2246" s="34"/>
      <c r="K2246" s="42"/>
      <c r="L2246" s="43"/>
      <c r="M2246" s="40"/>
      <c r="N2246" s="160"/>
    </row>
    <row r="2247" spans="2:14" ht="12.75">
      <c r="B2247" s="34"/>
      <c r="C2247" s="34"/>
      <c r="D2247" s="34"/>
      <c r="E2247" s="34"/>
      <c r="K2247" s="42"/>
      <c r="L2247" s="43"/>
      <c r="M2247" s="40"/>
      <c r="N2247" s="160"/>
    </row>
    <row r="2248" spans="2:14" ht="12.75">
      <c r="B2248" s="34"/>
      <c r="C2248" s="34"/>
      <c r="D2248" s="34"/>
      <c r="E2248" s="34"/>
      <c r="K2248" s="42"/>
      <c r="L2248" s="43"/>
      <c r="M2248" s="40"/>
      <c r="N2248" s="160"/>
    </row>
    <row r="2249" spans="2:14" ht="12.75">
      <c r="B2249" s="34"/>
      <c r="C2249" s="34"/>
      <c r="D2249" s="34"/>
      <c r="E2249" s="34"/>
      <c r="K2249" s="42"/>
      <c r="L2249" s="43"/>
      <c r="M2249" s="40"/>
      <c r="N2249" s="160"/>
    </row>
    <row r="2250" spans="2:14" ht="12.75">
      <c r="B2250" s="34"/>
      <c r="C2250" s="34"/>
      <c r="D2250" s="34"/>
      <c r="E2250" s="34"/>
      <c r="K2250" s="42"/>
      <c r="L2250" s="43"/>
      <c r="M2250" s="40"/>
      <c r="N2250" s="160"/>
    </row>
    <row r="2251" spans="2:14" ht="12.75">
      <c r="B2251" s="34"/>
      <c r="C2251" s="34"/>
      <c r="D2251" s="34"/>
      <c r="E2251" s="34"/>
      <c r="K2251" s="42"/>
      <c r="L2251" s="43"/>
      <c r="M2251" s="40"/>
      <c r="N2251" s="160"/>
    </row>
    <row r="2252" spans="2:14" ht="12.75">
      <c r="B2252" s="34"/>
      <c r="C2252" s="34"/>
      <c r="D2252" s="34"/>
      <c r="E2252" s="34"/>
      <c r="K2252" s="42"/>
      <c r="L2252" s="43"/>
      <c r="M2252" s="40"/>
      <c r="N2252" s="160"/>
    </row>
    <row r="2253" spans="2:14" ht="12.75">
      <c r="B2253" s="34"/>
      <c r="C2253" s="34"/>
      <c r="D2253" s="34"/>
      <c r="E2253" s="34"/>
      <c r="K2253" s="42"/>
      <c r="L2253" s="43"/>
      <c r="M2253" s="40"/>
      <c r="N2253" s="160"/>
    </row>
    <row r="2254" spans="2:14" ht="12.75">
      <c r="B2254" s="34"/>
      <c r="C2254" s="34"/>
      <c r="D2254" s="34"/>
      <c r="E2254" s="34"/>
      <c r="K2254" s="42"/>
      <c r="L2254" s="43"/>
      <c r="M2254" s="40"/>
      <c r="N2254" s="160"/>
    </row>
    <row r="2255" spans="2:14" ht="12.75">
      <c r="B2255" s="34"/>
      <c r="C2255" s="34"/>
      <c r="D2255" s="34"/>
      <c r="E2255" s="34"/>
      <c r="K2255" s="42"/>
      <c r="L2255" s="43"/>
      <c r="M2255" s="40"/>
      <c r="N2255" s="160"/>
    </row>
    <row r="2256" spans="2:14" ht="12.75">
      <c r="B2256" s="34"/>
      <c r="C2256" s="34"/>
      <c r="D2256" s="34"/>
      <c r="E2256" s="34"/>
      <c r="K2256" s="42"/>
      <c r="L2256" s="43"/>
      <c r="M2256" s="40"/>
      <c r="N2256" s="160"/>
    </row>
    <row r="2257" spans="2:14" ht="12.75">
      <c r="B2257" s="34"/>
      <c r="C2257" s="34"/>
      <c r="D2257" s="34"/>
      <c r="E2257" s="34"/>
      <c r="K2257" s="42"/>
      <c r="L2257" s="43"/>
      <c r="M2257" s="40"/>
      <c r="N2257" s="160"/>
    </row>
    <row r="2258" spans="2:14" ht="12.75">
      <c r="B2258" s="34"/>
      <c r="C2258" s="34"/>
      <c r="D2258" s="34"/>
      <c r="E2258" s="34"/>
      <c r="K2258" s="42"/>
      <c r="L2258" s="43"/>
      <c r="M2258" s="40"/>
      <c r="N2258" s="160"/>
    </row>
    <row r="2259" spans="2:14" ht="12.75">
      <c r="B2259" s="34"/>
      <c r="C2259" s="34"/>
      <c r="D2259" s="34"/>
      <c r="E2259" s="34"/>
      <c r="K2259" s="42"/>
      <c r="L2259" s="43"/>
      <c r="M2259" s="40"/>
      <c r="N2259" s="160"/>
    </row>
    <row r="2260" spans="2:14" ht="12.75">
      <c r="B2260" s="34"/>
      <c r="C2260" s="34"/>
      <c r="D2260" s="34"/>
      <c r="E2260" s="34"/>
      <c r="K2260" s="42"/>
      <c r="L2260" s="43"/>
      <c r="M2260" s="40"/>
      <c r="N2260" s="160"/>
    </row>
    <row r="2261" spans="2:14" ht="12.75">
      <c r="B2261" s="34"/>
      <c r="C2261" s="34"/>
      <c r="D2261" s="34"/>
      <c r="E2261" s="34"/>
      <c r="K2261" s="42"/>
      <c r="L2261" s="43"/>
      <c r="M2261" s="40"/>
      <c r="N2261" s="160"/>
    </row>
    <row r="2262" spans="2:14" ht="12.75">
      <c r="B2262" s="34"/>
      <c r="C2262" s="34"/>
      <c r="D2262" s="34"/>
      <c r="E2262" s="34"/>
      <c r="K2262" s="42"/>
      <c r="L2262" s="43"/>
      <c r="M2262" s="40"/>
      <c r="N2262" s="160"/>
    </row>
    <row r="2263" spans="2:14" ht="12.75">
      <c r="B2263" s="34"/>
      <c r="C2263" s="34"/>
      <c r="D2263" s="34"/>
      <c r="E2263" s="34"/>
      <c r="K2263" s="42"/>
      <c r="L2263" s="43"/>
      <c r="M2263" s="40"/>
      <c r="N2263" s="160"/>
    </row>
    <row r="2264" spans="2:14" ht="12.75">
      <c r="B2264" s="34"/>
      <c r="C2264" s="34"/>
      <c r="D2264" s="34"/>
      <c r="E2264" s="34"/>
      <c r="K2264" s="42"/>
      <c r="L2264" s="43"/>
      <c r="M2264" s="40"/>
      <c r="N2264" s="160"/>
    </row>
    <row r="2265" spans="2:14" ht="12.75">
      <c r="B2265" s="34"/>
      <c r="C2265" s="34"/>
      <c r="D2265" s="34"/>
      <c r="E2265" s="34"/>
      <c r="K2265" s="42"/>
      <c r="L2265" s="43"/>
      <c r="M2265" s="40"/>
      <c r="N2265" s="160"/>
    </row>
    <row r="2266" spans="2:14" ht="12.75">
      <c r="B2266" s="34"/>
      <c r="C2266" s="34"/>
      <c r="D2266" s="34"/>
      <c r="E2266" s="34"/>
      <c r="K2266" s="42"/>
      <c r="L2266" s="43"/>
      <c r="M2266" s="40"/>
      <c r="N2266" s="160"/>
    </row>
    <row r="2267" spans="2:14" ht="12.75">
      <c r="B2267" s="34"/>
      <c r="C2267" s="34"/>
      <c r="D2267" s="34"/>
      <c r="E2267" s="34"/>
      <c r="K2267" s="42"/>
      <c r="L2267" s="43"/>
      <c r="M2267" s="40"/>
      <c r="N2267" s="160"/>
    </row>
    <row r="2268" spans="2:14" ht="12.75">
      <c r="B2268" s="34"/>
      <c r="C2268" s="34"/>
      <c r="D2268" s="34"/>
      <c r="E2268" s="34"/>
      <c r="K2268" s="42"/>
      <c r="L2268" s="43"/>
      <c r="M2268" s="40"/>
      <c r="N2268" s="160"/>
    </row>
    <row r="2269" spans="2:14" ht="12.75">
      <c r="B2269" s="34"/>
      <c r="C2269" s="34"/>
      <c r="D2269" s="34"/>
      <c r="E2269" s="34"/>
      <c r="K2269" s="42"/>
      <c r="L2269" s="43"/>
      <c r="M2269" s="40"/>
      <c r="N2269" s="160"/>
    </row>
    <row r="2270" spans="2:14" ht="12.75">
      <c r="B2270" s="34"/>
      <c r="C2270" s="34"/>
      <c r="D2270" s="34"/>
      <c r="E2270" s="34"/>
      <c r="K2270" s="42"/>
      <c r="L2270" s="43"/>
      <c r="M2270" s="40"/>
      <c r="N2270" s="160"/>
    </row>
    <row r="2271" spans="2:14" ht="12.75">
      <c r="B2271" s="34"/>
      <c r="C2271" s="34"/>
      <c r="D2271" s="34"/>
      <c r="E2271" s="34"/>
      <c r="K2271" s="42"/>
      <c r="L2271" s="43"/>
      <c r="M2271" s="40"/>
      <c r="N2271" s="160"/>
    </row>
    <row r="2272" spans="2:14" ht="12.75">
      <c r="B2272" s="34"/>
      <c r="C2272" s="34"/>
      <c r="D2272" s="34"/>
      <c r="E2272" s="34"/>
      <c r="K2272" s="42"/>
      <c r="L2272" s="43"/>
      <c r="M2272" s="40"/>
      <c r="N2272" s="160"/>
    </row>
    <row r="2273" spans="2:14" ht="12.75">
      <c r="B2273" s="34"/>
      <c r="C2273" s="34"/>
      <c r="D2273" s="34"/>
      <c r="E2273" s="34"/>
      <c r="K2273" s="42"/>
      <c r="L2273" s="43"/>
      <c r="M2273" s="40"/>
      <c r="N2273" s="160"/>
    </row>
    <row r="2274" spans="2:14" ht="12.75">
      <c r="B2274" s="34"/>
      <c r="C2274" s="34"/>
      <c r="D2274" s="34"/>
      <c r="E2274" s="34"/>
      <c r="K2274" s="42"/>
      <c r="L2274" s="43"/>
      <c r="M2274" s="40"/>
      <c r="N2274" s="160"/>
    </row>
    <row r="2275" spans="2:14" ht="12.75">
      <c r="B2275" s="34"/>
      <c r="C2275" s="34"/>
      <c r="D2275" s="34"/>
      <c r="E2275" s="34"/>
      <c r="K2275" s="42"/>
      <c r="L2275" s="43"/>
      <c r="M2275" s="40"/>
      <c r="N2275" s="160"/>
    </row>
    <row r="2276" spans="2:14" ht="12.75">
      <c r="B2276" s="34"/>
      <c r="C2276" s="34"/>
      <c r="D2276" s="34"/>
      <c r="E2276" s="34"/>
      <c r="K2276" s="42"/>
      <c r="L2276" s="43"/>
      <c r="M2276" s="40"/>
      <c r="N2276" s="160"/>
    </row>
    <row r="2277" spans="2:14" ht="12.75">
      <c r="B2277" s="34"/>
      <c r="C2277" s="34"/>
      <c r="D2277" s="34"/>
      <c r="E2277" s="34"/>
      <c r="K2277" s="42"/>
      <c r="L2277" s="43"/>
      <c r="M2277" s="40"/>
      <c r="N2277" s="160"/>
    </row>
    <row r="2278" spans="2:14" ht="12.75">
      <c r="B2278" s="34"/>
      <c r="C2278" s="34"/>
      <c r="D2278" s="34"/>
      <c r="E2278" s="34"/>
      <c r="K2278" s="42"/>
      <c r="L2278" s="43"/>
      <c r="M2278" s="40"/>
      <c r="N2278" s="160"/>
    </row>
    <row r="2279" spans="2:14" ht="12.75">
      <c r="B2279" s="34"/>
      <c r="C2279" s="34"/>
      <c r="D2279" s="34"/>
      <c r="E2279" s="34"/>
      <c r="K2279" s="42"/>
      <c r="L2279" s="43"/>
      <c r="M2279" s="40"/>
      <c r="N2279" s="160"/>
    </row>
    <row r="2280" spans="2:14" ht="12.75">
      <c r="B2280" s="34"/>
      <c r="C2280" s="34"/>
      <c r="D2280" s="34"/>
      <c r="E2280" s="34"/>
      <c r="K2280" s="42"/>
      <c r="L2280" s="43"/>
      <c r="M2280" s="40"/>
      <c r="N2280" s="160"/>
    </row>
    <row r="2281" spans="2:14" ht="12.75">
      <c r="B2281" s="34"/>
      <c r="C2281" s="34"/>
      <c r="D2281" s="34"/>
      <c r="E2281" s="34"/>
      <c r="K2281" s="42"/>
      <c r="L2281" s="43"/>
      <c r="M2281" s="40"/>
      <c r="N2281" s="160"/>
    </row>
    <row r="2282" spans="2:14" ht="12.75">
      <c r="B2282" s="34"/>
      <c r="C2282" s="34"/>
      <c r="D2282" s="34"/>
      <c r="E2282" s="34"/>
      <c r="K2282" s="42"/>
      <c r="L2282" s="43"/>
      <c r="M2282" s="40"/>
      <c r="N2282" s="160"/>
    </row>
    <row r="2283" spans="2:14" ht="12.75">
      <c r="B2283" s="34"/>
      <c r="C2283" s="34"/>
      <c r="D2283" s="34"/>
      <c r="E2283" s="34"/>
      <c r="K2283" s="42"/>
      <c r="L2283" s="43"/>
      <c r="M2283" s="40"/>
      <c r="N2283" s="160"/>
    </row>
    <row r="2284" spans="2:14" ht="12.75">
      <c r="B2284" s="34"/>
      <c r="C2284" s="34"/>
      <c r="D2284" s="34"/>
      <c r="E2284" s="34"/>
      <c r="K2284" s="42"/>
      <c r="L2284" s="43"/>
      <c r="M2284" s="40"/>
      <c r="N2284" s="160"/>
    </row>
    <row r="2285" spans="2:14" ht="12.75">
      <c r="B2285" s="34"/>
      <c r="C2285" s="34"/>
      <c r="D2285" s="34"/>
      <c r="E2285" s="34"/>
      <c r="K2285" s="42"/>
      <c r="L2285" s="43"/>
      <c r="M2285" s="40"/>
      <c r="N2285" s="160"/>
    </row>
    <row r="2286" spans="2:14" ht="12.75">
      <c r="B2286" s="34"/>
      <c r="C2286" s="34"/>
      <c r="D2286" s="34"/>
      <c r="E2286" s="34"/>
      <c r="K2286" s="42"/>
      <c r="L2286" s="43"/>
      <c r="M2286" s="40"/>
      <c r="N2286" s="160"/>
    </row>
    <row r="2287" spans="2:14" ht="12.75">
      <c r="B2287" s="34"/>
      <c r="C2287" s="34"/>
      <c r="D2287" s="34"/>
      <c r="E2287" s="34"/>
      <c r="K2287" s="42"/>
      <c r="L2287" s="43"/>
      <c r="M2287" s="40"/>
      <c r="N2287" s="160"/>
    </row>
    <row r="2288" spans="2:14" ht="12.75">
      <c r="B2288" s="34"/>
      <c r="C2288" s="34"/>
      <c r="D2288" s="34"/>
      <c r="E2288" s="34"/>
      <c r="K2288" s="42"/>
      <c r="L2288" s="43"/>
      <c r="M2288" s="40"/>
      <c r="N2288" s="160"/>
    </row>
    <row r="2289" spans="2:14" ht="12.75">
      <c r="B2289" s="34"/>
      <c r="C2289" s="34"/>
      <c r="D2289" s="34"/>
      <c r="E2289" s="34"/>
      <c r="K2289" s="42"/>
      <c r="L2289" s="43"/>
      <c r="M2289" s="40"/>
      <c r="N2289" s="160"/>
    </row>
    <row r="2290" spans="2:14" ht="12.75">
      <c r="B2290" s="34"/>
      <c r="C2290" s="34"/>
      <c r="D2290" s="34"/>
      <c r="E2290" s="34"/>
      <c r="K2290" s="42"/>
      <c r="L2290" s="43"/>
      <c r="M2290" s="40"/>
      <c r="N2290" s="160"/>
    </row>
    <row r="2291" spans="2:14" ht="12.75">
      <c r="B2291" s="34"/>
      <c r="C2291" s="34"/>
      <c r="D2291" s="34"/>
      <c r="E2291" s="34"/>
      <c r="K2291" s="42"/>
      <c r="L2291" s="43"/>
      <c r="M2291" s="40"/>
      <c r="N2291" s="160"/>
    </row>
    <row r="2292" spans="2:14" ht="12.75">
      <c r="B2292" s="34"/>
      <c r="C2292" s="34"/>
      <c r="D2292" s="34"/>
      <c r="E2292" s="34"/>
      <c r="K2292" s="42"/>
      <c r="L2292" s="43"/>
      <c r="M2292" s="40"/>
      <c r="N2292" s="160"/>
    </row>
    <row r="2293" spans="2:14" ht="12.75">
      <c r="B2293" s="34"/>
      <c r="C2293" s="34"/>
      <c r="D2293" s="34"/>
      <c r="E2293" s="34"/>
      <c r="K2293" s="42"/>
      <c r="L2293" s="43"/>
      <c r="M2293" s="40"/>
      <c r="N2293" s="160"/>
    </row>
    <row r="2294" spans="2:14" ht="12.75">
      <c r="B2294" s="34"/>
      <c r="C2294" s="34"/>
      <c r="D2294" s="34"/>
      <c r="E2294" s="34"/>
      <c r="K2294" s="42"/>
      <c r="L2294" s="43"/>
      <c r="M2294" s="40"/>
      <c r="N2294" s="160"/>
    </row>
    <row r="2295" spans="2:14" ht="12.75">
      <c r="B2295" s="34"/>
      <c r="C2295" s="34"/>
      <c r="D2295" s="34"/>
      <c r="E2295" s="34"/>
      <c r="K2295" s="42"/>
      <c r="L2295" s="43"/>
      <c r="M2295" s="40"/>
      <c r="N2295" s="160"/>
    </row>
    <row r="2296" spans="2:14" ht="12.75">
      <c r="B2296" s="34"/>
      <c r="C2296" s="34"/>
      <c r="D2296" s="34"/>
      <c r="E2296" s="34"/>
      <c r="K2296" s="42"/>
      <c r="L2296" s="43"/>
      <c r="M2296" s="40"/>
      <c r="N2296" s="160"/>
    </row>
    <row r="2297" spans="2:14" ht="12.75">
      <c r="B2297" s="34"/>
      <c r="C2297" s="34"/>
      <c r="D2297" s="34"/>
      <c r="E2297" s="34"/>
      <c r="K2297" s="42"/>
      <c r="L2297" s="43"/>
      <c r="M2297" s="40"/>
      <c r="N2297" s="160"/>
    </row>
    <row r="2298" spans="2:14" ht="12.75">
      <c r="B2298" s="34"/>
      <c r="C2298" s="34"/>
      <c r="D2298" s="34"/>
      <c r="E2298" s="34"/>
      <c r="K2298" s="42"/>
      <c r="L2298" s="43"/>
      <c r="M2298" s="40"/>
      <c r="N2298" s="160"/>
    </row>
    <row r="2299" spans="2:14" ht="12.75">
      <c r="B2299" s="34"/>
      <c r="C2299" s="34"/>
      <c r="D2299" s="34"/>
      <c r="E2299" s="34"/>
      <c r="K2299" s="42"/>
      <c r="L2299" s="43"/>
      <c r="M2299" s="40"/>
      <c r="N2299" s="160"/>
    </row>
    <row r="2300" spans="2:14" ht="12.75">
      <c r="B2300" s="34"/>
      <c r="C2300" s="34"/>
      <c r="D2300" s="34"/>
      <c r="E2300" s="34"/>
      <c r="K2300" s="42"/>
      <c r="L2300" s="43"/>
      <c r="M2300" s="40"/>
      <c r="N2300" s="160"/>
    </row>
    <row r="2301" spans="2:14" ht="12.75">
      <c r="B2301" s="34"/>
      <c r="C2301" s="34"/>
      <c r="D2301" s="34"/>
      <c r="E2301" s="34"/>
      <c r="K2301" s="42"/>
      <c r="L2301" s="43"/>
      <c r="M2301" s="40"/>
      <c r="N2301" s="160"/>
    </row>
    <row r="2302" spans="2:14" ht="12.75">
      <c r="B2302" s="34"/>
      <c r="C2302" s="34"/>
      <c r="D2302" s="34"/>
      <c r="E2302" s="34"/>
      <c r="K2302" s="42"/>
      <c r="L2302" s="43"/>
      <c r="M2302" s="40"/>
      <c r="N2302" s="160"/>
    </row>
    <row r="2303" spans="2:14" ht="12.75">
      <c r="B2303" s="34"/>
      <c r="C2303" s="34"/>
      <c r="D2303" s="34"/>
      <c r="E2303" s="34"/>
      <c r="K2303" s="42"/>
      <c r="L2303" s="43"/>
      <c r="M2303" s="40"/>
      <c r="N2303" s="160"/>
    </row>
    <row r="2304" spans="2:14" ht="12.75">
      <c r="B2304" s="34"/>
      <c r="C2304" s="34"/>
      <c r="D2304" s="34"/>
      <c r="E2304" s="34"/>
      <c r="K2304" s="42"/>
      <c r="L2304" s="43"/>
      <c r="M2304" s="40"/>
      <c r="N2304" s="160"/>
    </row>
    <row r="2305" spans="2:14" ht="12.75">
      <c r="B2305" s="34"/>
      <c r="C2305" s="34"/>
      <c r="D2305" s="34"/>
      <c r="E2305" s="34"/>
      <c r="K2305" s="42"/>
      <c r="L2305" s="43"/>
      <c r="M2305" s="40"/>
      <c r="N2305" s="160"/>
    </row>
    <row r="2306" spans="2:14" ht="12.75">
      <c r="B2306" s="34"/>
      <c r="C2306" s="34"/>
      <c r="D2306" s="34"/>
      <c r="E2306" s="34"/>
      <c r="K2306" s="42"/>
      <c r="L2306" s="43"/>
      <c r="M2306" s="40"/>
      <c r="N2306" s="160"/>
    </row>
    <row r="2307" spans="2:14" ht="12.75">
      <c r="B2307" s="34"/>
      <c r="C2307" s="34"/>
      <c r="D2307" s="34"/>
      <c r="E2307" s="34"/>
      <c r="K2307" s="42"/>
      <c r="L2307" s="43"/>
      <c r="M2307" s="40"/>
      <c r="N2307" s="160"/>
    </row>
    <row r="2308" spans="2:14" ht="12.75">
      <c r="B2308" s="34"/>
      <c r="C2308" s="34"/>
      <c r="D2308" s="34"/>
      <c r="E2308" s="34"/>
      <c r="K2308" s="42"/>
      <c r="L2308" s="43"/>
      <c r="M2308" s="40"/>
      <c r="N2308" s="160"/>
    </row>
    <row r="2309" spans="2:14" ht="12.75">
      <c r="B2309" s="34"/>
      <c r="C2309" s="34"/>
      <c r="D2309" s="34"/>
      <c r="E2309" s="34"/>
      <c r="K2309" s="42"/>
      <c r="L2309" s="43"/>
      <c r="M2309" s="40"/>
      <c r="N2309" s="160"/>
    </row>
    <row r="2310" spans="2:14" ht="12.75">
      <c r="B2310" s="34"/>
      <c r="C2310" s="34"/>
      <c r="D2310" s="34"/>
      <c r="E2310" s="34"/>
      <c r="K2310" s="42"/>
      <c r="L2310" s="43"/>
      <c r="M2310" s="40"/>
      <c r="N2310" s="160"/>
    </row>
    <row r="2311" spans="2:14" ht="12.75">
      <c r="B2311" s="34"/>
      <c r="C2311" s="34"/>
      <c r="D2311" s="34"/>
      <c r="E2311" s="34"/>
      <c r="K2311" s="42"/>
      <c r="L2311" s="43"/>
      <c r="M2311" s="40"/>
      <c r="N2311" s="160"/>
    </row>
    <row r="2312" spans="2:14" ht="12.75">
      <c r="B2312" s="34"/>
      <c r="C2312" s="34"/>
      <c r="D2312" s="34"/>
      <c r="E2312" s="34"/>
      <c r="K2312" s="42"/>
      <c r="L2312" s="43"/>
      <c r="M2312" s="40"/>
      <c r="N2312" s="160"/>
    </row>
    <row r="2313" spans="2:14" ht="12.75">
      <c r="B2313" s="34"/>
      <c r="C2313" s="34"/>
      <c r="D2313" s="34"/>
      <c r="E2313" s="34"/>
      <c r="K2313" s="42"/>
      <c r="L2313" s="43"/>
      <c r="M2313" s="40"/>
      <c r="N2313" s="160"/>
    </row>
    <row r="2314" spans="2:14" ht="12.75">
      <c r="B2314" s="34"/>
      <c r="C2314" s="34"/>
      <c r="D2314" s="34"/>
      <c r="E2314" s="34"/>
      <c r="K2314" s="42"/>
      <c r="L2314" s="43"/>
      <c r="M2314" s="40"/>
      <c r="N2314" s="160"/>
    </row>
    <row r="2315" spans="2:14" ht="12.75">
      <c r="B2315" s="34"/>
      <c r="C2315" s="34"/>
      <c r="D2315" s="34"/>
      <c r="E2315" s="34"/>
      <c r="K2315" s="42"/>
      <c r="L2315" s="43"/>
      <c r="M2315" s="40"/>
      <c r="N2315" s="160"/>
    </row>
    <row r="2316" spans="2:14" ht="12.75">
      <c r="B2316" s="34"/>
      <c r="C2316" s="34"/>
      <c r="D2316" s="34"/>
      <c r="E2316" s="34"/>
      <c r="K2316" s="42"/>
      <c r="L2316" s="43"/>
      <c r="M2316" s="40"/>
      <c r="N2316" s="160"/>
    </row>
    <row r="2317" spans="2:14" ht="12.75">
      <c r="B2317" s="34"/>
      <c r="C2317" s="34"/>
      <c r="D2317" s="34"/>
      <c r="E2317" s="34"/>
      <c r="K2317" s="42"/>
      <c r="L2317" s="43"/>
      <c r="M2317" s="40"/>
      <c r="N2317" s="160"/>
    </row>
    <row r="2318" spans="2:14" ht="12.75">
      <c r="B2318" s="34"/>
      <c r="C2318" s="34"/>
      <c r="D2318" s="34"/>
      <c r="E2318" s="34"/>
      <c r="K2318" s="42"/>
      <c r="L2318" s="43"/>
      <c r="M2318" s="40"/>
      <c r="N2318" s="160"/>
    </row>
    <row r="2319" spans="2:14" ht="12.75">
      <c r="B2319" s="34"/>
      <c r="C2319" s="34"/>
      <c r="D2319" s="34"/>
      <c r="E2319" s="34"/>
      <c r="K2319" s="42"/>
      <c r="L2319" s="43"/>
      <c r="M2319" s="40"/>
      <c r="N2319" s="160"/>
    </row>
    <row r="2320" spans="2:14" ht="12.75">
      <c r="B2320" s="34"/>
      <c r="C2320" s="34"/>
      <c r="D2320" s="34"/>
      <c r="E2320" s="34"/>
      <c r="K2320" s="42"/>
      <c r="L2320" s="43"/>
      <c r="M2320" s="40"/>
      <c r="N2320" s="160"/>
    </row>
    <row r="2321" spans="2:14" ht="12.75">
      <c r="B2321" s="34"/>
      <c r="C2321" s="34"/>
      <c r="D2321" s="34"/>
      <c r="E2321" s="34"/>
      <c r="K2321" s="42"/>
      <c r="L2321" s="43"/>
      <c r="M2321" s="40"/>
      <c r="N2321" s="160"/>
    </row>
    <row r="2322" spans="2:14" ht="12.75">
      <c r="B2322" s="34"/>
      <c r="C2322" s="34"/>
      <c r="D2322" s="34"/>
      <c r="E2322" s="34"/>
      <c r="K2322" s="42"/>
      <c r="L2322" s="43"/>
      <c r="M2322" s="40"/>
      <c r="N2322" s="160"/>
    </row>
    <row r="2323" spans="2:14" ht="12.75">
      <c r="B2323" s="34"/>
      <c r="C2323" s="34"/>
      <c r="D2323" s="34"/>
      <c r="E2323" s="34"/>
      <c r="K2323" s="42"/>
      <c r="L2323" s="43"/>
      <c r="M2323" s="40"/>
      <c r="N2323" s="160"/>
    </row>
    <row r="2324" spans="2:14" ht="12.75">
      <c r="B2324" s="34"/>
      <c r="C2324" s="34"/>
      <c r="D2324" s="34"/>
      <c r="E2324" s="34"/>
      <c r="K2324" s="42"/>
      <c r="L2324" s="43"/>
      <c r="M2324" s="40"/>
      <c r="N2324" s="160"/>
    </row>
    <row r="2325" spans="2:14" ht="12.75">
      <c r="B2325" s="34"/>
      <c r="C2325" s="34"/>
      <c r="D2325" s="34"/>
      <c r="E2325" s="34"/>
      <c r="K2325" s="42"/>
      <c r="L2325" s="43"/>
      <c r="M2325" s="40"/>
      <c r="N2325" s="160"/>
    </row>
    <row r="2326" spans="2:14" ht="12.75">
      <c r="B2326" s="34"/>
      <c r="C2326" s="34"/>
      <c r="D2326" s="34"/>
      <c r="E2326" s="34"/>
      <c r="K2326" s="42"/>
      <c r="L2326" s="43"/>
      <c r="M2326" s="40"/>
      <c r="N2326" s="160"/>
    </row>
    <row r="2327" spans="2:14" ht="12.75">
      <c r="B2327" s="34"/>
      <c r="C2327" s="34"/>
      <c r="D2327" s="34"/>
      <c r="E2327" s="34"/>
      <c r="K2327" s="42"/>
      <c r="L2327" s="43"/>
      <c r="M2327" s="40"/>
      <c r="N2327" s="160"/>
    </row>
    <row r="2328" spans="2:14" ht="12.75">
      <c r="B2328" s="34"/>
      <c r="C2328" s="34"/>
      <c r="D2328" s="34"/>
      <c r="E2328" s="34"/>
      <c r="K2328" s="42"/>
      <c r="L2328" s="43"/>
      <c r="M2328" s="40"/>
      <c r="N2328" s="160"/>
    </row>
    <row r="2329" spans="2:14" ht="12.75">
      <c r="B2329" s="34"/>
      <c r="C2329" s="34"/>
      <c r="D2329" s="34"/>
      <c r="E2329" s="34"/>
      <c r="K2329" s="42"/>
      <c r="L2329" s="43"/>
      <c r="M2329" s="40"/>
      <c r="N2329" s="160"/>
    </row>
    <row r="2330" spans="2:14" ht="12.75">
      <c r="B2330" s="34"/>
      <c r="C2330" s="34"/>
      <c r="D2330" s="34"/>
      <c r="E2330" s="34"/>
      <c r="K2330" s="42"/>
      <c r="L2330" s="43"/>
      <c r="M2330" s="40"/>
      <c r="N2330" s="160"/>
    </row>
    <row r="2331" spans="2:14" ht="12.75">
      <c r="B2331" s="34"/>
      <c r="C2331" s="34"/>
      <c r="D2331" s="34"/>
      <c r="E2331" s="34"/>
      <c r="K2331" s="42"/>
      <c r="L2331" s="43"/>
      <c r="M2331" s="40"/>
      <c r="N2331" s="160"/>
    </row>
    <row r="2332" spans="2:14" ht="12.75">
      <c r="B2332" s="34"/>
      <c r="C2332" s="34"/>
      <c r="D2332" s="34"/>
      <c r="E2332" s="34"/>
      <c r="K2332" s="42"/>
      <c r="L2332" s="43"/>
      <c r="M2332" s="40"/>
      <c r="N2332" s="160"/>
    </row>
    <row r="2333" spans="2:14" ht="12.75">
      <c r="B2333" s="34"/>
      <c r="C2333" s="34"/>
      <c r="D2333" s="34"/>
      <c r="E2333" s="34"/>
      <c r="K2333" s="42"/>
      <c r="L2333" s="43"/>
      <c r="M2333" s="40"/>
      <c r="N2333" s="160"/>
    </row>
    <row r="2334" spans="2:14" ht="12.75">
      <c r="B2334" s="34"/>
      <c r="C2334" s="34"/>
      <c r="D2334" s="34"/>
      <c r="E2334" s="34"/>
      <c r="K2334" s="42"/>
      <c r="L2334" s="43"/>
      <c r="M2334" s="40"/>
      <c r="N2334" s="160"/>
    </row>
    <row r="2335" spans="2:14" ht="12.75">
      <c r="B2335" s="34"/>
      <c r="C2335" s="34"/>
      <c r="D2335" s="34"/>
      <c r="E2335" s="34"/>
      <c r="K2335" s="42"/>
      <c r="L2335" s="43"/>
      <c r="M2335" s="40"/>
      <c r="N2335" s="160"/>
    </row>
    <row r="2336" spans="2:14" ht="12.75">
      <c r="B2336" s="34"/>
      <c r="C2336" s="34"/>
      <c r="D2336" s="34"/>
      <c r="E2336" s="34"/>
      <c r="K2336" s="42"/>
      <c r="L2336" s="43"/>
      <c r="M2336" s="40"/>
      <c r="N2336" s="160"/>
    </row>
    <row r="2337" spans="2:14" ht="12.75">
      <c r="B2337" s="34"/>
      <c r="C2337" s="34"/>
      <c r="D2337" s="34"/>
      <c r="E2337" s="34"/>
      <c r="K2337" s="42"/>
      <c r="L2337" s="43"/>
      <c r="M2337" s="40"/>
      <c r="N2337" s="160"/>
    </row>
    <row r="2338" spans="2:14" ht="12.75">
      <c r="B2338" s="34"/>
      <c r="C2338" s="34"/>
      <c r="D2338" s="34"/>
      <c r="E2338" s="34"/>
      <c r="K2338" s="42"/>
      <c r="L2338" s="43"/>
      <c r="M2338" s="40"/>
      <c r="N2338" s="160"/>
    </row>
    <row r="2339" spans="2:14" ht="12.75">
      <c r="B2339" s="34"/>
      <c r="C2339" s="34"/>
      <c r="D2339" s="34"/>
      <c r="E2339" s="34"/>
      <c r="K2339" s="42"/>
      <c r="L2339" s="43"/>
      <c r="M2339" s="40"/>
      <c r="N2339" s="160"/>
    </row>
    <row r="2340" spans="2:14" ht="12.75">
      <c r="B2340" s="34"/>
      <c r="C2340" s="34"/>
      <c r="D2340" s="34"/>
      <c r="E2340" s="34"/>
      <c r="K2340" s="42"/>
      <c r="L2340" s="43"/>
      <c r="M2340" s="40"/>
      <c r="N2340" s="160"/>
    </row>
    <row r="2341" spans="2:14" ht="12.75">
      <c r="B2341" s="34"/>
      <c r="C2341" s="34"/>
      <c r="D2341" s="34"/>
      <c r="E2341" s="34"/>
      <c r="K2341" s="42"/>
      <c r="L2341" s="43"/>
      <c r="M2341" s="40"/>
      <c r="N2341" s="160"/>
    </row>
    <row r="2342" spans="2:14" ht="12.75">
      <c r="B2342" s="34"/>
      <c r="C2342" s="34"/>
      <c r="D2342" s="34"/>
      <c r="E2342" s="34"/>
      <c r="K2342" s="42"/>
      <c r="L2342" s="43"/>
      <c r="M2342" s="40"/>
      <c r="N2342" s="160"/>
    </row>
    <row r="2343" spans="2:14" ht="12.75">
      <c r="B2343" s="34"/>
      <c r="C2343" s="34"/>
      <c r="D2343" s="34"/>
      <c r="E2343" s="34"/>
      <c r="K2343" s="42"/>
      <c r="L2343" s="43"/>
      <c r="M2343" s="40"/>
      <c r="N2343" s="160"/>
    </row>
    <row r="2344" spans="2:14" ht="12.75">
      <c r="B2344" s="34"/>
      <c r="C2344" s="34"/>
      <c r="D2344" s="34"/>
      <c r="E2344" s="34"/>
      <c r="K2344" s="42"/>
      <c r="L2344" s="43"/>
      <c r="M2344" s="40"/>
      <c r="N2344" s="160"/>
    </row>
    <row r="2345" spans="2:14" ht="12.75">
      <c r="B2345" s="34"/>
      <c r="C2345" s="34"/>
      <c r="D2345" s="34"/>
      <c r="E2345" s="34"/>
      <c r="K2345" s="42"/>
      <c r="L2345" s="43"/>
      <c r="M2345" s="40"/>
      <c r="N2345" s="160"/>
    </row>
    <row r="2346" spans="2:14" ht="12.75">
      <c r="B2346" s="34"/>
      <c r="C2346" s="34"/>
      <c r="D2346" s="34"/>
      <c r="E2346" s="34"/>
      <c r="K2346" s="42"/>
      <c r="L2346" s="43"/>
      <c r="M2346" s="40"/>
      <c r="N2346" s="160"/>
    </row>
    <row r="2347" spans="2:14" ht="12.75">
      <c r="B2347" s="34"/>
      <c r="C2347" s="34"/>
      <c r="D2347" s="34"/>
      <c r="E2347" s="34"/>
      <c r="K2347" s="42"/>
      <c r="L2347" s="43"/>
      <c r="M2347" s="40"/>
      <c r="N2347" s="160"/>
    </row>
    <row r="2348" spans="2:14" ht="12.75">
      <c r="B2348" s="34"/>
      <c r="C2348" s="34"/>
      <c r="D2348" s="34"/>
      <c r="E2348" s="34"/>
      <c r="K2348" s="42"/>
      <c r="L2348" s="43"/>
      <c r="M2348" s="40"/>
      <c r="N2348" s="160"/>
    </row>
    <row r="2349" spans="2:14" ht="12.75">
      <c r="B2349" s="34"/>
      <c r="C2349" s="34"/>
      <c r="D2349" s="34"/>
      <c r="E2349" s="34"/>
      <c r="K2349" s="42"/>
      <c r="L2349" s="43"/>
      <c r="M2349" s="40"/>
      <c r="N2349" s="160"/>
    </row>
    <row r="2350" spans="2:14" ht="12.75">
      <c r="B2350" s="34"/>
      <c r="C2350" s="34"/>
      <c r="D2350" s="34"/>
      <c r="E2350" s="34"/>
      <c r="K2350" s="42"/>
      <c r="L2350" s="43"/>
      <c r="M2350" s="40"/>
      <c r="N2350" s="160"/>
    </row>
    <row r="2351" spans="2:14" ht="12.75">
      <c r="B2351" s="34"/>
      <c r="C2351" s="34"/>
      <c r="D2351" s="34"/>
      <c r="E2351" s="34"/>
      <c r="K2351" s="42"/>
      <c r="L2351" s="43"/>
      <c r="M2351" s="40"/>
      <c r="N2351" s="160"/>
    </row>
    <row r="2352" spans="2:14" ht="12.75">
      <c r="B2352" s="34"/>
      <c r="C2352" s="34"/>
      <c r="D2352" s="34"/>
      <c r="E2352" s="34"/>
      <c r="K2352" s="42"/>
      <c r="L2352" s="43"/>
      <c r="M2352" s="40"/>
      <c r="N2352" s="160"/>
    </row>
    <row r="2353" spans="2:14" ht="12.75">
      <c r="B2353" s="34"/>
      <c r="C2353" s="34"/>
      <c r="D2353" s="34"/>
      <c r="E2353" s="34"/>
      <c r="K2353" s="42"/>
      <c r="L2353" s="43"/>
      <c r="M2353" s="40"/>
      <c r="N2353" s="160"/>
    </row>
    <row r="2354" spans="2:14" ht="12.75">
      <c r="B2354" s="34"/>
      <c r="C2354" s="34"/>
      <c r="D2354" s="34"/>
      <c r="E2354" s="34"/>
      <c r="K2354" s="42"/>
      <c r="L2354" s="43"/>
      <c r="M2354" s="40"/>
      <c r="N2354" s="160"/>
    </row>
    <row r="2355" spans="2:14" ht="12.75">
      <c r="B2355" s="34"/>
      <c r="C2355" s="34"/>
      <c r="D2355" s="34"/>
      <c r="E2355" s="34"/>
      <c r="K2355" s="42"/>
      <c r="L2355" s="43"/>
      <c r="M2355" s="40"/>
      <c r="N2355" s="160"/>
    </row>
    <row r="2356" spans="2:14" ht="12.75">
      <c r="B2356" s="34"/>
      <c r="C2356" s="34"/>
      <c r="D2356" s="34"/>
      <c r="E2356" s="34"/>
      <c r="K2356" s="42"/>
      <c r="L2356" s="43"/>
      <c r="M2356" s="40"/>
      <c r="N2356" s="160"/>
    </row>
    <row r="2357" spans="2:14" ht="12.75">
      <c r="B2357" s="34"/>
      <c r="C2357" s="34"/>
      <c r="D2357" s="34"/>
      <c r="E2357" s="34"/>
      <c r="K2357" s="42"/>
      <c r="L2357" s="43"/>
      <c r="M2357" s="40"/>
      <c r="N2357" s="160"/>
    </row>
    <row r="2358" spans="2:14" ht="12.75">
      <c r="B2358" s="34"/>
      <c r="C2358" s="34"/>
      <c r="D2358" s="34"/>
      <c r="E2358" s="34"/>
      <c r="K2358" s="42"/>
      <c r="L2358" s="43"/>
      <c r="M2358" s="40"/>
      <c r="N2358" s="160"/>
    </row>
    <row r="2359" spans="2:14" ht="12.75">
      <c r="B2359" s="34"/>
      <c r="C2359" s="34"/>
      <c r="D2359" s="34"/>
      <c r="E2359" s="34"/>
      <c r="K2359" s="42"/>
      <c r="L2359" s="43"/>
      <c r="M2359" s="40"/>
      <c r="N2359" s="160"/>
    </row>
    <row r="2360" spans="2:14" ht="12.75">
      <c r="B2360" s="34"/>
      <c r="C2360" s="34"/>
      <c r="D2360" s="34"/>
      <c r="E2360" s="34"/>
      <c r="K2360" s="42"/>
      <c r="L2360" s="43"/>
      <c r="M2360" s="40"/>
      <c r="N2360" s="160"/>
    </row>
    <row r="2361" spans="2:14" ht="12.75">
      <c r="B2361" s="34"/>
      <c r="C2361" s="34"/>
      <c r="D2361" s="34"/>
      <c r="E2361" s="34"/>
      <c r="K2361" s="42"/>
      <c r="L2361" s="43"/>
      <c r="M2361" s="40"/>
      <c r="N2361" s="160"/>
    </row>
    <row r="2362" spans="2:14" ht="12.75">
      <c r="B2362" s="34"/>
      <c r="C2362" s="34"/>
      <c r="D2362" s="34"/>
      <c r="E2362" s="34"/>
      <c r="K2362" s="42"/>
      <c r="L2362" s="43"/>
      <c r="M2362" s="40"/>
      <c r="N2362" s="160"/>
    </row>
    <row r="2363" spans="2:14" ht="12.75">
      <c r="B2363" s="34"/>
      <c r="C2363" s="34"/>
      <c r="D2363" s="34"/>
      <c r="E2363" s="34"/>
      <c r="K2363" s="42"/>
      <c r="L2363" s="43"/>
      <c r="M2363" s="40"/>
      <c r="N2363" s="160"/>
    </row>
    <row r="2364" spans="2:14" ht="12.75">
      <c r="B2364" s="34"/>
      <c r="C2364" s="34"/>
      <c r="D2364" s="34"/>
      <c r="E2364" s="34"/>
      <c r="K2364" s="42"/>
      <c r="L2364" s="43"/>
      <c r="M2364" s="40"/>
      <c r="N2364" s="160"/>
    </row>
    <row r="2365" spans="2:14" ht="12.75">
      <c r="B2365" s="34"/>
      <c r="C2365" s="34"/>
      <c r="D2365" s="34"/>
      <c r="E2365" s="34"/>
      <c r="K2365" s="42"/>
      <c r="L2365" s="43"/>
      <c r="M2365" s="40"/>
      <c r="N2365" s="160"/>
    </row>
    <row r="2366" spans="2:14" ht="12.75">
      <c r="B2366" s="34"/>
      <c r="C2366" s="34"/>
      <c r="D2366" s="34"/>
      <c r="E2366" s="34"/>
      <c r="K2366" s="42"/>
      <c r="L2366" s="43"/>
      <c r="M2366" s="40"/>
      <c r="N2366" s="160"/>
    </row>
    <row r="2367" spans="2:14" ht="12.75">
      <c r="B2367" s="34"/>
      <c r="C2367" s="34"/>
      <c r="D2367" s="34"/>
      <c r="E2367" s="34"/>
      <c r="K2367" s="42"/>
      <c r="L2367" s="43"/>
      <c r="M2367" s="40"/>
      <c r="N2367" s="160"/>
    </row>
    <row r="2368" spans="2:14" ht="12.75">
      <c r="B2368" s="34"/>
      <c r="C2368" s="34"/>
      <c r="D2368" s="34"/>
      <c r="E2368" s="34"/>
      <c r="K2368" s="42"/>
      <c r="L2368" s="43"/>
      <c r="M2368" s="40"/>
      <c r="N2368" s="160"/>
    </row>
    <row r="2369" spans="2:14" ht="12.75">
      <c r="B2369" s="34"/>
      <c r="C2369" s="34"/>
      <c r="D2369" s="34"/>
      <c r="E2369" s="34"/>
      <c r="K2369" s="42"/>
      <c r="L2369" s="43"/>
      <c r="M2369" s="40"/>
      <c r="N2369" s="160"/>
    </row>
    <row r="2370" spans="2:14" ht="12.75">
      <c r="B2370" s="34"/>
      <c r="C2370" s="34"/>
      <c r="D2370" s="34"/>
      <c r="E2370" s="34"/>
      <c r="K2370" s="42"/>
      <c r="L2370" s="43"/>
      <c r="M2370" s="40"/>
      <c r="N2370" s="160"/>
    </row>
    <row r="2371" spans="2:14" ht="12.75">
      <c r="B2371" s="34"/>
      <c r="C2371" s="34"/>
      <c r="D2371" s="34"/>
      <c r="E2371" s="34"/>
      <c r="K2371" s="42"/>
      <c r="L2371" s="43"/>
      <c r="M2371" s="40"/>
      <c r="N2371" s="160"/>
    </row>
    <row r="2372" spans="2:14" ht="12.75">
      <c r="B2372" s="34"/>
      <c r="C2372" s="34"/>
      <c r="D2372" s="34"/>
      <c r="E2372" s="34"/>
      <c r="K2372" s="42"/>
      <c r="L2372" s="43"/>
      <c r="M2372" s="40"/>
      <c r="N2372" s="160"/>
    </row>
    <row r="2373" spans="2:14" ht="12.75">
      <c r="B2373" s="34"/>
      <c r="C2373" s="34"/>
      <c r="D2373" s="34"/>
      <c r="E2373" s="34"/>
      <c r="K2373" s="42"/>
      <c r="L2373" s="43"/>
      <c r="M2373" s="40"/>
      <c r="N2373" s="160"/>
    </row>
    <row r="2374" spans="2:14" ht="12.75">
      <c r="B2374" s="34"/>
      <c r="C2374" s="34"/>
      <c r="D2374" s="34"/>
      <c r="E2374" s="34"/>
      <c r="K2374" s="42"/>
      <c r="L2374" s="43"/>
      <c r="M2374" s="40"/>
      <c r="N2374" s="160"/>
    </row>
    <row r="2375" spans="2:14" ht="12.75">
      <c r="B2375" s="34"/>
      <c r="C2375" s="34"/>
      <c r="D2375" s="34"/>
      <c r="E2375" s="34"/>
      <c r="K2375" s="42"/>
      <c r="L2375" s="43"/>
      <c r="M2375" s="40"/>
      <c r="N2375" s="160"/>
    </row>
    <row r="2376" spans="2:14" ht="12.75">
      <c r="B2376" s="34"/>
      <c r="C2376" s="34"/>
      <c r="D2376" s="34"/>
      <c r="E2376" s="34"/>
      <c r="K2376" s="42"/>
      <c r="L2376" s="43"/>
      <c r="M2376" s="40"/>
      <c r="N2376" s="160"/>
    </row>
    <row r="2377" spans="2:14" ht="12.75">
      <c r="B2377" s="34"/>
      <c r="C2377" s="34"/>
      <c r="D2377" s="34"/>
      <c r="E2377" s="34"/>
      <c r="K2377" s="42"/>
      <c r="L2377" s="43"/>
      <c r="M2377" s="40"/>
      <c r="N2377" s="160"/>
    </row>
    <row r="2378" spans="2:14" ht="12.75">
      <c r="B2378" s="34"/>
      <c r="C2378" s="34"/>
      <c r="D2378" s="34"/>
      <c r="E2378" s="34"/>
      <c r="K2378" s="42"/>
      <c r="L2378" s="43"/>
      <c r="M2378" s="40"/>
      <c r="N2378" s="160"/>
    </row>
    <row r="2379" spans="2:14" ht="12.75">
      <c r="B2379" s="34"/>
      <c r="C2379" s="34"/>
      <c r="D2379" s="34"/>
      <c r="E2379" s="34"/>
      <c r="K2379" s="42"/>
      <c r="L2379" s="43"/>
      <c r="M2379" s="40"/>
      <c r="N2379" s="160"/>
    </row>
    <row r="2380" spans="2:14" ht="12.75">
      <c r="B2380" s="34"/>
      <c r="C2380" s="34"/>
      <c r="D2380" s="34"/>
      <c r="E2380" s="34"/>
      <c r="K2380" s="42"/>
      <c r="L2380" s="43"/>
      <c r="M2380" s="40"/>
      <c r="N2380" s="160"/>
    </row>
    <row r="2381" spans="2:14" ht="12.75">
      <c r="B2381" s="34"/>
      <c r="C2381" s="34"/>
      <c r="D2381" s="34"/>
      <c r="E2381" s="34"/>
      <c r="K2381" s="42"/>
      <c r="L2381" s="43"/>
      <c r="M2381" s="40"/>
      <c r="N2381" s="160"/>
    </row>
    <row r="2382" spans="2:14" ht="12.75">
      <c r="B2382" s="34"/>
      <c r="C2382" s="34"/>
      <c r="D2382" s="34"/>
      <c r="E2382" s="34"/>
      <c r="K2382" s="42"/>
      <c r="L2382" s="43"/>
      <c r="M2382" s="40"/>
      <c r="N2382" s="160"/>
    </row>
    <row r="2383" spans="2:14" ht="12.75">
      <c r="B2383" s="34"/>
      <c r="C2383" s="34"/>
      <c r="D2383" s="34"/>
      <c r="E2383" s="34"/>
      <c r="K2383" s="42"/>
      <c r="L2383" s="43"/>
      <c r="M2383" s="40"/>
      <c r="N2383" s="160"/>
    </row>
    <row r="2384" spans="2:14" ht="12.75">
      <c r="B2384" s="34"/>
      <c r="C2384" s="34"/>
      <c r="D2384" s="34"/>
      <c r="E2384" s="34"/>
      <c r="K2384" s="42"/>
      <c r="L2384" s="43"/>
      <c r="M2384" s="40"/>
      <c r="N2384" s="160"/>
    </row>
    <row r="2385" spans="2:14" ht="12.75">
      <c r="B2385" s="34"/>
      <c r="C2385" s="34"/>
      <c r="D2385" s="34"/>
      <c r="E2385" s="34"/>
      <c r="K2385" s="42"/>
      <c r="L2385" s="43"/>
      <c r="M2385" s="40"/>
      <c r="N2385" s="160"/>
    </row>
    <row r="2386" spans="2:14" ht="12.75">
      <c r="B2386" s="34"/>
      <c r="C2386" s="34"/>
      <c r="D2386" s="34"/>
      <c r="E2386" s="34"/>
      <c r="K2386" s="42"/>
      <c r="L2386" s="43"/>
      <c r="M2386" s="40"/>
      <c r="N2386" s="160"/>
    </row>
    <row r="2387" spans="2:14" ht="12.75">
      <c r="B2387" s="34"/>
      <c r="C2387" s="34"/>
      <c r="D2387" s="34"/>
      <c r="E2387" s="34"/>
      <c r="K2387" s="42"/>
      <c r="L2387" s="43"/>
      <c r="M2387" s="40"/>
      <c r="N2387" s="160"/>
    </row>
    <row r="2388" spans="2:14" ht="12.75">
      <c r="B2388" s="34"/>
      <c r="C2388" s="34"/>
      <c r="D2388" s="34"/>
      <c r="E2388" s="34"/>
      <c r="K2388" s="42"/>
      <c r="L2388" s="43"/>
      <c r="M2388" s="40"/>
      <c r="N2388" s="160"/>
    </row>
    <row r="2389" spans="2:14" ht="12.75">
      <c r="B2389" s="34"/>
      <c r="C2389" s="34"/>
      <c r="D2389" s="34"/>
      <c r="E2389" s="34"/>
      <c r="K2389" s="42"/>
      <c r="L2389" s="43"/>
      <c r="M2389" s="40"/>
      <c r="N2389" s="160"/>
    </row>
    <row r="2390" spans="2:14" ht="12.75">
      <c r="B2390" s="34"/>
      <c r="C2390" s="34"/>
      <c r="D2390" s="34"/>
      <c r="E2390" s="34"/>
      <c r="K2390" s="42"/>
      <c r="L2390" s="43"/>
      <c r="M2390" s="40"/>
      <c r="N2390" s="160"/>
    </row>
    <row r="2391" spans="2:14" ht="12.75">
      <c r="B2391" s="34"/>
      <c r="C2391" s="34"/>
      <c r="D2391" s="34"/>
      <c r="E2391" s="34"/>
      <c r="K2391" s="42"/>
      <c r="L2391" s="43"/>
      <c r="M2391" s="40"/>
      <c r="N2391" s="160"/>
    </row>
    <row r="2392" spans="2:14" ht="12.75">
      <c r="B2392" s="34"/>
      <c r="C2392" s="34"/>
      <c r="D2392" s="34"/>
      <c r="E2392" s="34"/>
      <c r="K2392" s="42"/>
      <c r="L2392" s="43"/>
      <c r="M2392" s="40"/>
      <c r="N2392" s="160"/>
    </row>
    <row r="2393" spans="2:14" ht="12.75">
      <c r="B2393" s="34"/>
      <c r="C2393" s="34"/>
      <c r="D2393" s="34"/>
      <c r="E2393" s="34"/>
      <c r="K2393" s="42"/>
      <c r="L2393" s="43"/>
      <c r="M2393" s="40"/>
      <c r="N2393" s="160"/>
    </row>
    <row r="2394" spans="2:14" ht="12.75">
      <c r="B2394" s="34"/>
      <c r="C2394" s="34"/>
      <c r="D2394" s="34"/>
      <c r="E2394" s="34"/>
      <c r="K2394" s="42"/>
      <c r="L2394" s="43"/>
      <c r="M2394" s="40"/>
      <c r="N2394" s="160"/>
    </row>
    <row r="2395" spans="2:14" ht="12.75">
      <c r="B2395" s="34"/>
      <c r="C2395" s="34"/>
      <c r="D2395" s="34"/>
      <c r="E2395" s="34"/>
      <c r="K2395" s="42"/>
      <c r="L2395" s="43"/>
      <c r="M2395" s="40"/>
      <c r="N2395" s="160"/>
    </row>
    <row r="2396" spans="2:14" ht="12.75">
      <c r="B2396" s="34"/>
      <c r="C2396" s="34"/>
      <c r="D2396" s="34"/>
      <c r="E2396" s="34"/>
      <c r="K2396" s="42"/>
      <c r="L2396" s="43"/>
      <c r="M2396" s="40"/>
      <c r="N2396" s="160"/>
    </row>
    <row r="2397" spans="2:14" ht="12.75">
      <c r="B2397" s="34"/>
      <c r="C2397" s="34"/>
      <c r="D2397" s="34"/>
      <c r="E2397" s="34"/>
      <c r="K2397" s="42"/>
      <c r="L2397" s="43"/>
      <c r="M2397" s="40"/>
      <c r="N2397" s="160"/>
    </row>
    <row r="2398" spans="2:14" ht="12.75">
      <c r="B2398" s="34"/>
      <c r="C2398" s="34"/>
      <c r="D2398" s="34"/>
      <c r="E2398" s="34"/>
      <c r="K2398" s="42"/>
      <c r="L2398" s="43"/>
      <c r="M2398" s="40"/>
      <c r="N2398" s="160"/>
    </row>
    <row r="2399" spans="2:14" ht="12.75">
      <c r="B2399" s="34"/>
      <c r="C2399" s="34"/>
      <c r="D2399" s="34"/>
      <c r="E2399" s="34"/>
      <c r="K2399" s="42"/>
      <c r="L2399" s="43"/>
      <c r="M2399" s="40"/>
      <c r="N2399" s="160"/>
    </row>
    <row r="2400" spans="2:14" ht="12.75">
      <c r="B2400" s="34"/>
      <c r="C2400" s="34"/>
      <c r="D2400" s="34"/>
      <c r="E2400" s="34"/>
      <c r="K2400" s="42"/>
      <c r="L2400" s="43"/>
      <c r="M2400" s="40"/>
      <c r="N2400" s="160"/>
    </row>
    <row r="2401" spans="2:14" ht="12.75">
      <c r="B2401" s="34"/>
      <c r="C2401" s="34"/>
      <c r="D2401" s="34"/>
      <c r="E2401" s="34"/>
      <c r="K2401" s="42"/>
      <c r="L2401" s="43"/>
      <c r="M2401" s="40"/>
      <c r="N2401" s="160"/>
    </row>
    <row r="2402" spans="2:14" ht="12.75">
      <c r="B2402" s="34"/>
      <c r="C2402" s="34"/>
      <c r="D2402" s="34"/>
      <c r="E2402" s="34"/>
      <c r="K2402" s="42"/>
      <c r="L2402" s="43"/>
      <c r="M2402" s="40"/>
      <c r="N2402" s="160"/>
    </row>
    <row r="2403" spans="2:14" ht="12.75">
      <c r="B2403" s="34"/>
      <c r="C2403" s="34"/>
      <c r="D2403" s="34"/>
      <c r="E2403" s="34"/>
      <c r="K2403" s="42"/>
      <c r="L2403" s="43"/>
      <c r="M2403" s="40"/>
      <c r="N2403" s="160"/>
    </row>
    <row r="2404" spans="2:14" ht="12.75">
      <c r="B2404" s="34"/>
      <c r="C2404" s="34"/>
      <c r="D2404" s="34"/>
      <c r="E2404" s="34"/>
      <c r="K2404" s="42"/>
      <c r="L2404" s="43"/>
      <c r="M2404" s="40"/>
      <c r="N2404" s="160"/>
    </row>
    <row r="2405" spans="2:14" ht="12.75">
      <c r="B2405" s="34"/>
      <c r="C2405" s="34"/>
      <c r="D2405" s="34"/>
      <c r="E2405" s="34"/>
      <c r="K2405" s="42"/>
      <c r="L2405" s="43"/>
      <c r="M2405" s="40"/>
      <c r="N2405" s="160"/>
    </row>
    <row r="2406" spans="2:14" ht="12.75">
      <c r="B2406" s="34"/>
      <c r="C2406" s="34"/>
      <c r="D2406" s="34"/>
      <c r="E2406" s="34"/>
      <c r="K2406" s="42"/>
      <c r="L2406" s="43"/>
      <c r="M2406" s="40"/>
      <c r="N2406" s="160"/>
    </row>
    <row r="2407" spans="2:14" ht="12.75">
      <c r="B2407" s="34"/>
      <c r="C2407" s="34"/>
      <c r="D2407" s="34"/>
      <c r="E2407" s="34"/>
      <c r="K2407" s="42"/>
      <c r="L2407" s="43"/>
      <c r="M2407" s="40"/>
      <c r="N2407" s="160"/>
    </row>
    <row r="2408" spans="2:14" ht="12.75">
      <c r="B2408" s="34"/>
      <c r="C2408" s="34"/>
      <c r="D2408" s="34"/>
      <c r="E2408" s="34"/>
      <c r="K2408" s="42"/>
      <c r="L2408" s="43"/>
      <c r="M2408" s="40"/>
      <c r="N2408" s="160"/>
    </row>
    <row r="2409" spans="2:14" ht="12.75">
      <c r="B2409" s="34"/>
      <c r="C2409" s="34"/>
      <c r="D2409" s="34"/>
      <c r="E2409" s="34"/>
      <c r="K2409" s="42"/>
      <c r="L2409" s="43"/>
      <c r="M2409" s="40"/>
      <c r="N2409" s="160"/>
    </row>
    <row r="2410" spans="2:14" ht="12.75">
      <c r="B2410" s="34"/>
      <c r="C2410" s="34"/>
      <c r="D2410" s="34"/>
      <c r="E2410" s="34"/>
      <c r="K2410" s="42"/>
      <c r="L2410" s="43"/>
      <c r="M2410" s="40"/>
      <c r="N2410" s="160"/>
    </row>
    <row r="2411" spans="2:14" ht="12.75">
      <c r="B2411" s="34"/>
      <c r="C2411" s="34"/>
      <c r="D2411" s="34"/>
      <c r="E2411" s="34"/>
      <c r="K2411" s="42"/>
      <c r="L2411" s="43"/>
      <c r="M2411" s="40"/>
      <c r="N2411" s="160"/>
    </row>
    <row r="2412" spans="2:14" ht="12.75">
      <c r="B2412" s="34"/>
      <c r="C2412" s="34"/>
      <c r="D2412" s="34"/>
      <c r="E2412" s="34"/>
      <c r="K2412" s="42"/>
      <c r="L2412" s="43"/>
      <c r="M2412" s="40"/>
      <c r="N2412" s="160"/>
    </row>
    <row r="2413" spans="2:14" ht="12.75">
      <c r="B2413" s="34"/>
      <c r="C2413" s="34"/>
      <c r="D2413" s="34"/>
      <c r="E2413" s="34"/>
      <c r="K2413" s="42"/>
      <c r="L2413" s="43"/>
      <c r="M2413" s="40"/>
      <c r="N2413" s="160"/>
    </row>
    <row r="2414" spans="2:14" ht="12.75">
      <c r="B2414" s="34"/>
      <c r="C2414" s="34"/>
      <c r="D2414" s="34"/>
      <c r="E2414" s="34"/>
      <c r="K2414" s="42"/>
      <c r="L2414" s="43"/>
      <c r="M2414" s="40"/>
      <c r="N2414" s="160"/>
    </row>
    <row r="2415" spans="2:14" ht="12.75">
      <c r="B2415" s="34"/>
      <c r="C2415" s="34"/>
      <c r="D2415" s="34"/>
      <c r="E2415" s="34"/>
      <c r="K2415" s="42"/>
      <c r="L2415" s="43"/>
      <c r="M2415" s="40"/>
      <c r="N2415" s="160"/>
    </row>
    <row r="2416" spans="2:14" ht="12.75">
      <c r="B2416" s="34"/>
      <c r="C2416" s="34"/>
      <c r="D2416" s="34"/>
      <c r="E2416" s="34"/>
      <c r="K2416" s="42"/>
      <c r="L2416" s="43"/>
      <c r="M2416" s="40"/>
      <c r="N2416" s="160"/>
    </row>
    <row r="2417" spans="2:14" ht="12.75">
      <c r="B2417" s="34"/>
      <c r="C2417" s="34"/>
      <c r="D2417" s="34"/>
      <c r="E2417" s="34"/>
      <c r="K2417" s="42"/>
      <c r="L2417" s="43"/>
      <c r="M2417" s="40"/>
      <c r="N2417" s="160"/>
    </row>
    <row r="2418" spans="2:14" ht="12.75">
      <c r="B2418" s="34"/>
      <c r="C2418" s="34"/>
      <c r="D2418" s="34"/>
      <c r="E2418" s="34"/>
      <c r="K2418" s="42"/>
      <c r="L2418" s="43"/>
      <c r="M2418" s="40"/>
      <c r="N2418" s="160"/>
    </row>
    <row r="2419" spans="2:14" ht="12.75">
      <c r="B2419" s="34"/>
      <c r="C2419" s="34"/>
      <c r="D2419" s="34"/>
      <c r="E2419" s="34"/>
      <c r="K2419" s="42"/>
      <c r="L2419" s="43"/>
      <c r="M2419" s="40"/>
      <c r="N2419" s="160"/>
    </row>
    <row r="2420" spans="2:14" ht="12.75">
      <c r="B2420" s="34"/>
      <c r="C2420" s="34"/>
      <c r="D2420" s="34"/>
      <c r="E2420" s="34"/>
      <c r="K2420" s="42"/>
      <c r="L2420" s="43"/>
      <c r="M2420" s="40"/>
      <c r="N2420" s="160"/>
    </row>
    <row r="2421" spans="2:14" ht="12.75">
      <c r="B2421" s="34"/>
      <c r="C2421" s="34"/>
      <c r="D2421" s="34"/>
      <c r="E2421" s="34"/>
      <c r="K2421" s="42"/>
      <c r="L2421" s="43"/>
      <c r="M2421" s="40"/>
      <c r="N2421" s="160"/>
    </row>
    <row r="2422" spans="2:14" ht="12.75">
      <c r="B2422" s="34"/>
      <c r="C2422" s="34"/>
      <c r="D2422" s="34"/>
      <c r="E2422" s="34"/>
      <c r="K2422" s="42"/>
      <c r="L2422" s="43"/>
      <c r="M2422" s="40"/>
      <c r="N2422" s="160"/>
    </row>
    <row r="2423" spans="2:14" ht="12.75">
      <c r="B2423" s="34"/>
      <c r="C2423" s="34"/>
      <c r="D2423" s="34"/>
      <c r="E2423" s="34"/>
      <c r="K2423" s="42"/>
      <c r="L2423" s="43"/>
      <c r="M2423" s="40"/>
      <c r="N2423" s="160"/>
    </row>
    <row r="2424" spans="2:14" ht="12.75">
      <c r="B2424" s="34"/>
      <c r="C2424" s="34"/>
      <c r="D2424" s="34"/>
      <c r="E2424" s="34"/>
      <c r="K2424" s="42"/>
      <c r="L2424" s="43"/>
      <c r="M2424" s="40"/>
      <c r="N2424" s="160"/>
    </row>
    <row r="2425" spans="2:14" ht="12.75">
      <c r="B2425" s="34"/>
      <c r="C2425" s="34"/>
      <c r="D2425" s="34"/>
      <c r="E2425" s="34"/>
      <c r="K2425" s="42"/>
      <c r="L2425" s="43"/>
      <c r="M2425" s="40"/>
      <c r="N2425" s="160"/>
    </row>
    <row r="2426" spans="2:14" ht="12.75">
      <c r="B2426" s="34"/>
      <c r="C2426" s="34"/>
      <c r="D2426" s="34"/>
      <c r="E2426" s="34"/>
      <c r="K2426" s="42"/>
      <c r="L2426" s="43"/>
      <c r="M2426" s="40"/>
      <c r="N2426" s="160"/>
    </row>
    <row r="2427" spans="2:14" ht="12.75">
      <c r="B2427" s="34"/>
      <c r="C2427" s="34"/>
      <c r="D2427" s="34"/>
      <c r="E2427" s="34"/>
      <c r="K2427" s="42"/>
      <c r="L2427" s="43"/>
      <c r="M2427" s="40"/>
      <c r="N2427" s="160"/>
    </row>
    <row r="2428" spans="2:14" ht="12.75">
      <c r="B2428" s="34"/>
      <c r="C2428" s="34"/>
      <c r="D2428" s="34"/>
      <c r="E2428" s="34"/>
      <c r="K2428" s="42"/>
      <c r="L2428" s="43"/>
      <c r="M2428" s="40"/>
      <c r="N2428" s="160"/>
    </row>
    <row r="2429" spans="2:14" ht="12.75">
      <c r="B2429" s="34"/>
      <c r="C2429" s="34"/>
      <c r="D2429" s="34"/>
      <c r="E2429" s="34"/>
      <c r="K2429" s="42"/>
      <c r="L2429" s="43"/>
      <c r="M2429" s="40"/>
      <c r="N2429" s="160"/>
    </row>
    <row r="2430" spans="2:14" ht="12.75">
      <c r="B2430" s="34"/>
      <c r="C2430" s="34"/>
      <c r="D2430" s="34"/>
      <c r="E2430" s="34"/>
      <c r="K2430" s="42"/>
      <c r="L2430" s="43"/>
      <c r="M2430" s="40"/>
      <c r="N2430" s="160"/>
    </row>
    <row r="2431" spans="2:14" ht="12.75">
      <c r="B2431" s="34"/>
      <c r="C2431" s="34"/>
      <c r="D2431" s="34"/>
      <c r="E2431" s="34"/>
      <c r="K2431" s="42"/>
      <c r="L2431" s="43"/>
      <c r="M2431" s="40"/>
      <c r="N2431" s="160"/>
    </row>
    <row r="2432" spans="2:14" ht="12.75">
      <c r="B2432" s="34"/>
      <c r="C2432" s="34"/>
      <c r="D2432" s="34"/>
      <c r="E2432" s="34"/>
      <c r="K2432" s="42"/>
      <c r="L2432" s="43"/>
      <c r="M2432" s="40"/>
      <c r="N2432" s="160"/>
    </row>
    <row r="2433" spans="2:14" ht="12.75">
      <c r="B2433" s="34"/>
      <c r="C2433" s="34"/>
      <c r="D2433" s="34"/>
      <c r="E2433" s="34"/>
      <c r="K2433" s="42"/>
      <c r="L2433" s="43"/>
      <c r="M2433" s="40"/>
      <c r="N2433" s="160"/>
    </row>
    <row r="2434" spans="2:14" ht="12.75">
      <c r="B2434" s="34"/>
      <c r="C2434" s="34"/>
      <c r="D2434" s="34"/>
      <c r="E2434" s="34"/>
      <c r="K2434" s="42"/>
      <c r="L2434" s="43"/>
      <c r="M2434" s="40"/>
      <c r="N2434" s="160"/>
    </row>
    <row r="2435" spans="2:14" ht="12.75">
      <c r="B2435" s="34"/>
      <c r="C2435" s="34"/>
      <c r="D2435" s="34"/>
      <c r="E2435" s="34"/>
      <c r="K2435" s="42"/>
      <c r="L2435" s="43"/>
      <c r="M2435" s="40"/>
      <c r="N2435" s="160"/>
    </row>
    <row r="2436" spans="2:14" ht="12.75">
      <c r="B2436" s="34"/>
      <c r="C2436" s="34"/>
      <c r="D2436" s="34"/>
      <c r="E2436" s="34"/>
      <c r="K2436" s="42"/>
      <c r="L2436" s="43"/>
      <c r="M2436" s="40"/>
      <c r="N2436" s="160"/>
    </row>
    <row r="2437" spans="2:14" ht="12.75">
      <c r="B2437" s="34"/>
      <c r="C2437" s="34"/>
      <c r="D2437" s="34"/>
      <c r="E2437" s="34"/>
      <c r="K2437" s="42"/>
      <c r="L2437" s="43"/>
      <c r="M2437" s="40"/>
      <c r="N2437" s="160"/>
    </row>
    <row r="2438" spans="2:14" ht="12.75">
      <c r="B2438" s="34"/>
      <c r="C2438" s="34"/>
      <c r="D2438" s="34"/>
      <c r="E2438" s="34"/>
      <c r="K2438" s="42"/>
      <c r="L2438" s="43"/>
      <c r="M2438" s="40"/>
      <c r="N2438" s="160"/>
    </row>
    <row r="2439" spans="2:14" ht="12.75">
      <c r="B2439" s="34"/>
      <c r="C2439" s="34"/>
      <c r="D2439" s="34"/>
      <c r="E2439" s="34"/>
      <c r="K2439" s="42"/>
      <c r="L2439" s="43"/>
      <c r="M2439" s="40"/>
      <c r="N2439" s="160"/>
    </row>
    <row r="2440" spans="2:14" ht="12.75">
      <c r="B2440" s="34"/>
      <c r="C2440" s="34"/>
      <c r="D2440" s="34"/>
      <c r="E2440" s="34"/>
      <c r="K2440" s="42"/>
      <c r="L2440" s="43"/>
      <c r="M2440" s="40"/>
      <c r="N2440" s="160"/>
    </row>
    <row r="2441" spans="2:14" ht="12.75">
      <c r="B2441" s="34"/>
      <c r="C2441" s="34"/>
      <c r="D2441" s="34"/>
      <c r="E2441" s="34"/>
      <c r="K2441" s="42"/>
      <c r="L2441" s="43"/>
      <c r="M2441" s="40"/>
      <c r="N2441" s="160"/>
    </row>
    <row r="2442" spans="2:14" ht="12.75">
      <c r="B2442" s="34"/>
      <c r="C2442" s="34"/>
      <c r="D2442" s="34"/>
      <c r="E2442" s="34"/>
      <c r="K2442" s="42"/>
      <c r="L2442" s="43"/>
      <c r="M2442" s="40"/>
      <c r="N2442" s="160"/>
    </row>
    <row r="2443" spans="2:14" ht="12.75">
      <c r="B2443" s="34"/>
      <c r="C2443" s="34"/>
      <c r="D2443" s="34"/>
      <c r="E2443" s="34"/>
      <c r="K2443" s="42"/>
      <c r="L2443" s="43"/>
      <c r="M2443" s="40"/>
      <c r="N2443" s="160"/>
    </row>
    <row r="2444" spans="2:14" ht="12.75">
      <c r="B2444" s="34"/>
      <c r="C2444" s="34"/>
      <c r="D2444" s="34"/>
      <c r="E2444" s="34"/>
      <c r="K2444" s="42"/>
      <c r="L2444" s="43"/>
      <c r="M2444" s="40"/>
      <c r="N2444" s="160"/>
    </row>
    <row r="2445" spans="2:14" ht="12.75">
      <c r="B2445" s="34"/>
      <c r="C2445" s="34"/>
      <c r="D2445" s="34"/>
      <c r="E2445" s="34"/>
      <c r="K2445" s="42"/>
      <c r="L2445" s="43"/>
      <c r="M2445" s="40"/>
      <c r="N2445" s="160"/>
    </row>
    <row r="2446" spans="2:14" ht="12.75">
      <c r="B2446" s="34"/>
      <c r="C2446" s="34"/>
      <c r="D2446" s="34"/>
      <c r="E2446" s="34"/>
      <c r="K2446" s="42"/>
      <c r="L2446" s="43"/>
      <c r="M2446" s="40"/>
      <c r="N2446" s="160"/>
    </row>
    <row r="2447" spans="2:14" ht="12.75">
      <c r="B2447" s="34"/>
      <c r="C2447" s="34"/>
      <c r="D2447" s="34"/>
      <c r="E2447" s="34"/>
      <c r="K2447" s="42"/>
      <c r="L2447" s="43"/>
      <c r="M2447" s="40"/>
      <c r="N2447" s="160"/>
    </row>
    <row r="2448" spans="2:14" ht="12.75">
      <c r="B2448" s="34"/>
      <c r="C2448" s="34"/>
      <c r="D2448" s="34"/>
      <c r="E2448" s="34"/>
      <c r="K2448" s="42"/>
      <c r="L2448" s="43"/>
      <c r="M2448" s="40"/>
      <c r="N2448" s="160"/>
    </row>
    <row r="2449" spans="2:14" ht="12.75">
      <c r="B2449" s="34"/>
      <c r="C2449" s="34"/>
      <c r="D2449" s="34"/>
      <c r="E2449" s="34"/>
      <c r="K2449" s="42"/>
      <c r="L2449" s="43"/>
      <c r="M2449" s="40"/>
      <c r="N2449" s="160"/>
    </row>
    <row r="2450" spans="2:14" ht="12.75">
      <c r="B2450" s="34"/>
      <c r="C2450" s="34"/>
      <c r="D2450" s="34"/>
      <c r="E2450" s="34"/>
      <c r="K2450" s="42"/>
      <c r="L2450" s="43"/>
      <c r="M2450" s="40"/>
      <c r="N2450" s="160"/>
    </row>
    <row r="2451" spans="2:14" ht="12.75">
      <c r="B2451" s="34"/>
      <c r="C2451" s="34"/>
      <c r="D2451" s="34"/>
      <c r="E2451" s="34"/>
      <c r="K2451" s="42"/>
      <c r="L2451" s="43"/>
      <c r="M2451" s="40"/>
      <c r="N2451" s="160"/>
    </row>
    <row r="2452" spans="2:14" ht="12.75">
      <c r="B2452" s="34"/>
      <c r="C2452" s="34"/>
      <c r="D2452" s="34"/>
      <c r="E2452" s="34"/>
      <c r="K2452" s="42"/>
      <c r="L2452" s="43"/>
      <c r="M2452" s="40"/>
      <c r="N2452" s="160"/>
    </row>
    <row r="2453" spans="2:14" ht="12.75">
      <c r="B2453" s="34"/>
      <c r="C2453" s="34"/>
      <c r="D2453" s="34"/>
      <c r="E2453" s="34"/>
      <c r="K2453" s="42"/>
      <c r="L2453" s="43"/>
      <c r="M2453" s="40"/>
      <c r="N2453" s="160"/>
    </row>
    <row r="2454" spans="2:14" ht="12.75">
      <c r="B2454" s="34"/>
      <c r="C2454" s="34"/>
      <c r="D2454" s="34"/>
      <c r="E2454" s="34"/>
      <c r="K2454" s="42"/>
      <c r="L2454" s="43"/>
      <c r="M2454" s="40"/>
      <c r="N2454" s="160"/>
    </row>
    <row r="2455" spans="2:14" ht="12.75">
      <c r="B2455" s="34"/>
      <c r="C2455" s="34"/>
      <c r="D2455" s="34"/>
      <c r="E2455" s="34"/>
      <c r="K2455" s="42"/>
      <c r="L2455" s="43"/>
      <c r="M2455" s="40"/>
      <c r="N2455" s="160"/>
    </row>
    <row r="2456" spans="2:14" ht="12.75">
      <c r="B2456" s="34"/>
      <c r="C2456" s="34"/>
      <c r="D2456" s="34"/>
      <c r="E2456" s="34"/>
      <c r="K2456" s="42"/>
      <c r="L2456" s="43"/>
      <c r="M2456" s="40"/>
      <c r="N2456" s="160"/>
    </row>
    <row r="2457" spans="2:14" ht="12.75">
      <c r="B2457" s="34"/>
      <c r="C2457" s="34"/>
      <c r="D2457" s="34"/>
      <c r="E2457" s="34"/>
      <c r="K2457" s="42"/>
      <c r="L2457" s="43"/>
      <c r="M2457" s="40"/>
      <c r="N2457" s="160"/>
    </row>
    <row r="2458" spans="2:14" ht="12.75">
      <c r="B2458" s="34"/>
      <c r="C2458" s="34"/>
      <c r="D2458" s="34"/>
      <c r="E2458" s="34"/>
      <c r="K2458" s="42"/>
      <c r="L2458" s="43"/>
      <c r="M2458" s="40"/>
      <c r="N2458" s="160"/>
    </row>
    <row r="2459" spans="2:14" ht="12.75">
      <c r="B2459" s="34"/>
      <c r="C2459" s="34"/>
      <c r="D2459" s="34"/>
      <c r="E2459" s="34"/>
      <c r="K2459" s="42"/>
      <c r="L2459" s="43"/>
      <c r="M2459" s="40"/>
      <c r="N2459" s="160"/>
    </row>
    <row r="2460" spans="2:14" ht="12.75">
      <c r="B2460" s="34"/>
      <c r="C2460" s="34"/>
      <c r="D2460" s="34"/>
      <c r="E2460" s="34"/>
      <c r="K2460" s="42"/>
      <c r="L2460" s="43"/>
      <c r="M2460" s="40"/>
      <c r="N2460" s="160"/>
    </row>
    <row r="2461" spans="2:14" ht="12.75">
      <c r="B2461" s="34"/>
      <c r="C2461" s="34"/>
      <c r="D2461" s="34"/>
      <c r="E2461" s="34"/>
      <c r="K2461" s="42"/>
      <c r="L2461" s="43"/>
      <c r="M2461" s="40"/>
      <c r="N2461" s="160"/>
    </row>
    <row r="2462" spans="2:14" ht="12.75">
      <c r="B2462" s="34"/>
      <c r="C2462" s="34"/>
      <c r="D2462" s="34"/>
      <c r="E2462" s="34"/>
      <c r="K2462" s="42"/>
      <c r="L2462" s="43"/>
      <c r="M2462" s="40"/>
      <c r="N2462" s="160"/>
    </row>
    <row r="2463" spans="2:14" ht="12.75">
      <c r="B2463" s="34"/>
      <c r="C2463" s="34"/>
      <c r="D2463" s="34"/>
      <c r="E2463" s="34"/>
      <c r="K2463" s="42"/>
      <c r="L2463" s="43"/>
      <c r="M2463" s="40"/>
      <c r="N2463" s="160"/>
    </row>
    <row r="2464" spans="2:14" ht="12.75">
      <c r="B2464" s="34"/>
      <c r="C2464" s="34"/>
      <c r="D2464" s="34"/>
      <c r="E2464" s="34"/>
      <c r="K2464" s="42"/>
      <c r="L2464" s="43"/>
      <c r="M2464" s="40"/>
      <c r="N2464" s="160"/>
    </row>
    <row r="2465" spans="2:14" ht="12.75">
      <c r="B2465" s="34"/>
      <c r="C2465" s="34"/>
      <c r="D2465" s="34"/>
      <c r="E2465" s="34"/>
      <c r="K2465" s="42"/>
      <c r="L2465" s="43"/>
      <c r="M2465" s="40"/>
      <c r="N2465" s="160"/>
    </row>
    <row r="2466" spans="2:14" ht="12.75">
      <c r="B2466" s="34"/>
      <c r="C2466" s="34"/>
      <c r="D2466" s="34"/>
      <c r="E2466" s="34"/>
      <c r="K2466" s="42"/>
      <c r="L2466" s="43"/>
      <c r="M2466" s="40"/>
      <c r="N2466" s="160"/>
    </row>
    <row r="2467" spans="2:14" ht="12.75">
      <c r="B2467" s="34"/>
      <c r="C2467" s="34"/>
      <c r="D2467" s="34"/>
      <c r="E2467" s="34"/>
      <c r="K2467" s="42"/>
      <c r="L2467" s="43"/>
      <c r="M2467" s="40"/>
      <c r="N2467" s="160"/>
    </row>
    <row r="2468" spans="2:14" ht="12.75">
      <c r="B2468" s="34"/>
      <c r="C2468" s="34"/>
      <c r="D2468" s="34"/>
      <c r="E2468" s="34"/>
      <c r="K2468" s="42"/>
      <c r="L2468" s="43"/>
      <c r="M2468" s="40"/>
      <c r="N2468" s="160"/>
    </row>
    <row r="2469" spans="2:14" ht="12.75">
      <c r="B2469" s="34"/>
      <c r="C2469" s="34"/>
      <c r="D2469" s="34"/>
      <c r="E2469" s="34"/>
      <c r="K2469" s="42"/>
      <c r="L2469" s="43"/>
      <c r="M2469" s="40"/>
      <c r="N2469" s="160"/>
    </row>
    <row r="2470" spans="2:14" ht="12.75">
      <c r="B2470" s="34"/>
      <c r="C2470" s="34"/>
      <c r="D2470" s="34"/>
      <c r="E2470" s="34"/>
      <c r="K2470" s="42"/>
      <c r="L2470" s="43"/>
      <c r="M2470" s="40"/>
      <c r="N2470" s="160"/>
    </row>
    <row r="2471" spans="2:14" ht="12.75">
      <c r="B2471" s="34"/>
      <c r="C2471" s="34"/>
      <c r="D2471" s="34"/>
      <c r="E2471" s="34"/>
      <c r="K2471" s="42"/>
      <c r="L2471" s="43"/>
      <c r="M2471" s="40"/>
      <c r="N2471" s="160"/>
    </row>
    <row r="2472" spans="2:14" ht="12.75">
      <c r="B2472" s="34"/>
      <c r="C2472" s="34"/>
      <c r="D2472" s="34"/>
      <c r="E2472" s="34"/>
      <c r="K2472" s="42"/>
      <c r="L2472" s="43"/>
      <c r="M2472" s="40"/>
      <c r="N2472" s="160"/>
    </row>
    <row r="2473" spans="2:14" ht="12.75">
      <c r="B2473" s="34"/>
      <c r="C2473" s="34"/>
      <c r="D2473" s="34"/>
      <c r="E2473" s="34"/>
      <c r="K2473" s="42"/>
      <c r="L2473" s="43"/>
      <c r="M2473" s="40"/>
      <c r="N2473" s="160"/>
    </row>
    <row r="2474" spans="2:14" ht="12.75">
      <c r="B2474" s="34"/>
      <c r="C2474" s="34"/>
      <c r="D2474" s="34"/>
      <c r="E2474" s="34"/>
      <c r="K2474" s="42"/>
      <c r="L2474" s="43"/>
      <c r="M2474" s="40"/>
      <c r="N2474" s="160"/>
    </row>
    <row r="2475" spans="2:14" ht="12.75">
      <c r="B2475" s="34"/>
      <c r="C2475" s="34"/>
      <c r="D2475" s="34"/>
      <c r="E2475" s="34"/>
      <c r="K2475" s="42"/>
      <c r="L2475" s="43"/>
      <c r="M2475" s="40"/>
      <c r="N2475" s="160"/>
    </row>
    <row r="2476" spans="2:14" ht="12.75">
      <c r="B2476" s="34"/>
      <c r="C2476" s="34"/>
      <c r="D2476" s="34"/>
      <c r="E2476" s="34"/>
      <c r="K2476" s="42"/>
      <c r="L2476" s="43"/>
      <c r="M2476" s="40"/>
      <c r="N2476" s="160"/>
    </row>
    <row r="2477" spans="2:14" ht="12.75">
      <c r="B2477" s="34"/>
      <c r="C2477" s="34"/>
      <c r="D2477" s="34"/>
      <c r="E2477" s="34"/>
      <c r="K2477" s="42"/>
      <c r="L2477" s="43"/>
      <c r="M2477" s="40"/>
      <c r="N2477" s="160"/>
    </row>
    <row r="2478" spans="2:14" ht="12.75">
      <c r="B2478" s="34"/>
      <c r="C2478" s="34"/>
      <c r="D2478" s="34"/>
      <c r="E2478" s="34"/>
      <c r="K2478" s="42"/>
      <c r="L2478" s="43"/>
      <c r="M2478" s="40"/>
      <c r="N2478" s="160"/>
    </row>
    <row r="2479" spans="2:14" ht="12.75">
      <c r="B2479" s="34"/>
      <c r="C2479" s="34"/>
      <c r="D2479" s="34"/>
      <c r="E2479" s="34"/>
      <c r="K2479" s="42"/>
      <c r="L2479" s="43"/>
      <c r="M2479" s="40"/>
      <c r="N2479" s="160"/>
    </row>
    <row r="2480" spans="2:14" ht="12.75">
      <c r="B2480" s="34"/>
      <c r="C2480" s="34"/>
      <c r="D2480" s="34"/>
      <c r="E2480" s="34"/>
      <c r="K2480" s="42"/>
      <c r="L2480" s="43"/>
      <c r="M2480" s="40"/>
      <c r="N2480" s="160"/>
    </row>
    <row r="2481" spans="2:14" ht="12.75">
      <c r="B2481" s="34"/>
      <c r="C2481" s="34"/>
      <c r="D2481" s="34"/>
      <c r="E2481" s="34"/>
      <c r="K2481" s="42"/>
      <c r="L2481" s="43"/>
      <c r="M2481" s="40"/>
      <c r="N2481" s="160"/>
    </row>
    <row r="2482" spans="2:14" ht="12.75">
      <c r="B2482" s="34"/>
      <c r="C2482" s="34"/>
      <c r="D2482" s="34"/>
      <c r="E2482" s="34"/>
      <c r="K2482" s="42"/>
      <c r="L2482" s="43"/>
      <c r="M2482" s="40"/>
      <c r="N2482" s="160"/>
    </row>
    <row r="2483" spans="2:14" ht="12.75">
      <c r="B2483" s="34"/>
      <c r="C2483" s="34"/>
      <c r="D2483" s="34"/>
      <c r="E2483" s="34"/>
      <c r="K2483" s="42"/>
      <c r="L2483" s="43"/>
      <c r="M2483" s="40"/>
      <c r="N2483" s="160"/>
    </row>
    <row r="2484" spans="2:14" ht="12.75">
      <c r="B2484" s="34"/>
      <c r="C2484" s="34"/>
      <c r="D2484" s="34"/>
      <c r="E2484" s="34"/>
      <c r="K2484" s="42"/>
      <c r="L2484" s="43"/>
      <c r="M2484" s="40"/>
      <c r="N2484" s="160"/>
    </row>
    <row r="2485" spans="2:14" ht="12.75">
      <c r="B2485" s="34"/>
      <c r="C2485" s="34"/>
      <c r="D2485" s="34"/>
      <c r="E2485" s="34"/>
      <c r="K2485" s="42"/>
      <c r="L2485" s="43"/>
      <c r="M2485" s="40"/>
      <c r="N2485" s="160"/>
    </row>
    <row r="2486" spans="2:14" ht="12.75">
      <c r="B2486" s="34"/>
      <c r="C2486" s="34"/>
      <c r="D2486" s="34"/>
      <c r="E2486" s="34"/>
      <c r="K2486" s="42"/>
      <c r="L2486" s="43"/>
      <c r="M2486" s="40"/>
      <c r="N2486" s="160"/>
    </row>
    <row r="2487" spans="2:14" ht="12.75">
      <c r="B2487" s="34"/>
      <c r="C2487" s="34"/>
      <c r="D2487" s="34"/>
      <c r="E2487" s="34"/>
      <c r="K2487" s="42"/>
      <c r="L2487" s="43"/>
      <c r="M2487" s="40"/>
      <c r="N2487" s="160"/>
    </row>
    <row r="2488" spans="2:14" ht="12.75">
      <c r="B2488" s="34"/>
      <c r="C2488" s="34"/>
      <c r="D2488" s="34"/>
      <c r="E2488" s="34"/>
      <c r="K2488" s="42"/>
      <c r="L2488" s="43"/>
      <c r="M2488" s="40"/>
      <c r="N2488" s="160"/>
    </row>
    <row r="2489" spans="2:14" ht="12.75">
      <c r="B2489" s="34"/>
      <c r="C2489" s="34"/>
      <c r="D2489" s="34"/>
      <c r="E2489" s="34"/>
      <c r="K2489" s="42"/>
      <c r="L2489" s="43"/>
      <c r="M2489" s="40"/>
      <c r="N2489" s="160"/>
    </row>
    <row r="2490" spans="2:14" ht="12.75">
      <c r="B2490" s="34"/>
      <c r="C2490" s="34"/>
      <c r="D2490" s="34"/>
      <c r="E2490" s="34"/>
      <c r="K2490" s="42"/>
      <c r="L2490" s="43"/>
      <c r="M2490" s="40"/>
      <c r="N2490" s="160"/>
    </row>
    <row r="2491" spans="2:14" ht="12.75">
      <c r="B2491" s="34"/>
      <c r="C2491" s="34"/>
      <c r="D2491" s="34"/>
      <c r="E2491" s="34"/>
      <c r="K2491" s="42"/>
      <c r="L2491" s="43"/>
      <c r="M2491" s="40"/>
      <c r="N2491" s="160"/>
    </row>
    <row r="2492" spans="2:14" ht="12.75">
      <c r="B2492" s="34"/>
      <c r="C2492" s="34"/>
      <c r="D2492" s="34"/>
      <c r="E2492" s="34"/>
      <c r="K2492" s="42"/>
      <c r="L2492" s="43"/>
      <c r="M2492" s="40"/>
      <c r="N2492" s="160"/>
    </row>
    <row r="2493" spans="2:14" ht="12.75">
      <c r="B2493" s="34"/>
      <c r="C2493" s="34"/>
      <c r="D2493" s="34"/>
      <c r="E2493" s="34"/>
      <c r="K2493" s="42"/>
      <c r="L2493" s="43"/>
      <c r="M2493" s="40"/>
      <c r="N2493" s="160"/>
    </row>
    <row r="2494" spans="2:14" ht="12.75">
      <c r="B2494" s="34"/>
      <c r="C2494" s="34"/>
      <c r="D2494" s="34"/>
      <c r="E2494" s="34"/>
      <c r="K2494" s="42"/>
      <c r="L2494" s="43"/>
      <c r="M2494" s="40"/>
      <c r="N2494" s="160"/>
    </row>
    <row r="2495" spans="2:14" ht="12.75">
      <c r="B2495" s="34"/>
      <c r="C2495" s="34"/>
      <c r="D2495" s="34"/>
      <c r="E2495" s="34"/>
      <c r="K2495" s="42"/>
      <c r="L2495" s="43"/>
      <c r="M2495" s="40"/>
      <c r="N2495" s="160"/>
    </row>
    <row r="2496" spans="2:14" ht="12.75">
      <c r="B2496" s="34"/>
      <c r="C2496" s="34"/>
      <c r="D2496" s="34"/>
      <c r="E2496" s="34"/>
      <c r="K2496" s="42"/>
      <c r="L2496" s="43"/>
      <c r="M2496" s="40"/>
      <c r="N2496" s="160"/>
    </row>
    <row r="2497" spans="2:14" ht="12.75">
      <c r="B2497" s="34"/>
      <c r="C2497" s="34"/>
      <c r="D2497" s="34"/>
      <c r="E2497" s="34"/>
      <c r="K2497" s="42"/>
      <c r="L2497" s="43"/>
      <c r="M2497" s="40"/>
      <c r="N2497" s="160"/>
    </row>
    <row r="2498" spans="2:14" ht="12.75">
      <c r="B2498" s="34"/>
      <c r="C2498" s="34"/>
      <c r="D2498" s="34"/>
      <c r="E2498" s="34"/>
      <c r="K2498" s="42"/>
      <c r="L2498" s="43"/>
      <c r="M2498" s="40"/>
      <c r="N2498" s="160"/>
    </row>
    <row r="2499" spans="2:14" ht="12.75">
      <c r="B2499" s="34"/>
      <c r="C2499" s="34"/>
      <c r="D2499" s="34"/>
      <c r="E2499" s="34"/>
      <c r="K2499" s="42"/>
      <c r="L2499" s="43"/>
      <c r="M2499" s="40"/>
      <c r="N2499" s="160"/>
    </row>
    <row r="2500" spans="2:14" ht="12.75">
      <c r="B2500" s="34"/>
      <c r="C2500" s="34"/>
      <c r="D2500" s="34"/>
      <c r="E2500" s="34"/>
      <c r="K2500" s="42"/>
      <c r="L2500" s="43"/>
      <c r="M2500" s="40"/>
      <c r="N2500" s="160"/>
    </row>
    <row r="2501" spans="2:14" ht="12.75">
      <c r="B2501" s="34"/>
      <c r="C2501" s="34"/>
      <c r="D2501" s="34"/>
      <c r="E2501" s="34"/>
      <c r="K2501" s="42"/>
      <c r="L2501" s="43"/>
      <c r="M2501" s="40"/>
      <c r="N2501" s="160"/>
    </row>
    <row r="2502" spans="2:14" ht="12.75">
      <c r="B2502" s="34"/>
      <c r="C2502" s="34"/>
      <c r="D2502" s="34"/>
      <c r="E2502" s="34"/>
      <c r="K2502" s="42"/>
      <c r="L2502" s="43"/>
      <c r="M2502" s="40"/>
      <c r="N2502" s="160"/>
    </row>
    <row r="2503" spans="2:14" ht="12.75">
      <c r="B2503" s="34"/>
      <c r="C2503" s="34"/>
      <c r="D2503" s="34"/>
      <c r="E2503" s="34"/>
      <c r="K2503" s="42"/>
      <c r="L2503" s="43"/>
      <c r="M2503" s="40"/>
      <c r="N2503" s="160"/>
    </row>
    <row r="2504" spans="2:14" ht="12.75">
      <c r="B2504" s="34"/>
      <c r="C2504" s="34"/>
      <c r="D2504" s="34"/>
      <c r="E2504" s="34"/>
      <c r="K2504" s="42"/>
      <c r="L2504" s="43"/>
      <c r="M2504" s="40"/>
      <c r="N2504" s="160"/>
    </row>
    <row r="2505" spans="2:14" ht="12.75">
      <c r="B2505" s="34"/>
      <c r="C2505" s="34"/>
      <c r="D2505" s="34"/>
      <c r="E2505" s="34"/>
      <c r="K2505" s="42"/>
      <c r="L2505" s="43"/>
      <c r="M2505" s="40"/>
      <c r="N2505" s="160"/>
    </row>
    <row r="2506" spans="2:14" ht="12.75">
      <c r="B2506" s="34"/>
      <c r="C2506" s="34"/>
      <c r="D2506" s="34"/>
      <c r="E2506" s="34"/>
      <c r="K2506" s="42"/>
      <c r="L2506" s="43"/>
      <c r="M2506" s="40"/>
      <c r="N2506" s="160"/>
    </row>
    <row r="2507" spans="2:14" ht="12.75">
      <c r="B2507" s="34"/>
      <c r="C2507" s="34"/>
      <c r="D2507" s="34"/>
      <c r="E2507" s="34"/>
      <c r="K2507" s="42"/>
      <c r="L2507" s="43"/>
      <c r="M2507" s="40"/>
      <c r="N2507" s="160"/>
    </row>
    <row r="2508" spans="2:14" ht="12.75">
      <c r="B2508" s="34"/>
      <c r="C2508" s="34"/>
      <c r="D2508" s="34"/>
      <c r="E2508" s="34"/>
      <c r="K2508" s="42"/>
      <c r="L2508" s="43"/>
      <c r="M2508" s="40"/>
      <c r="N2508" s="160"/>
    </row>
    <row r="2509" spans="2:14" ht="12.75">
      <c r="B2509" s="34"/>
      <c r="C2509" s="34"/>
      <c r="D2509" s="34"/>
      <c r="E2509" s="34"/>
      <c r="K2509" s="42"/>
      <c r="L2509" s="43"/>
      <c r="M2509" s="40"/>
      <c r="N2509" s="160"/>
    </row>
    <row r="2510" spans="2:14" ht="12.75">
      <c r="B2510" s="34"/>
      <c r="C2510" s="34"/>
      <c r="D2510" s="34"/>
      <c r="E2510" s="34"/>
      <c r="K2510" s="42"/>
      <c r="L2510" s="43"/>
      <c r="M2510" s="40"/>
      <c r="N2510" s="160"/>
    </row>
    <row r="2511" spans="2:14" ht="12.75">
      <c r="B2511" s="34"/>
      <c r="C2511" s="34"/>
      <c r="D2511" s="34"/>
      <c r="E2511" s="34"/>
      <c r="K2511" s="42"/>
      <c r="L2511" s="43"/>
      <c r="M2511" s="40"/>
      <c r="N2511" s="160"/>
    </row>
    <row r="2512" spans="2:14" ht="12.75">
      <c r="B2512" s="34"/>
      <c r="C2512" s="34"/>
      <c r="D2512" s="34"/>
      <c r="E2512" s="34"/>
      <c r="K2512" s="42"/>
      <c r="L2512" s="43"/>
      <c r="M2512" s="40"/>
      <c r="N2512" s="160"/>
    </row>
    <row r="2513" spans="2:14" ht="12.75">
      <c r="B2513" s="34"/>
      <c r="C2513" s="34"/>
      <c r="D2513" s="34"/>
      <c r="E2513" s="34"/>
      <c r="K2513" s="42"/>
      <c r="L2513" s="43"/>
      <c r="M2513" s="40"/>
      <c r="N2513" s="160"/>
    </row>
    <row r="2514" spans="2:14" ht="12.75">
      <c r="B2514" s="34"/>
      <c r="C2514" s="34"/>
      <c r="D2514" s="34"/>
      <c r="E2514" s="34"/>
      <c r="K2514" s="42"/>
      <c r="L2514" s="43"/>
      <c r="M2514" s="40"/>
      <c r="N2514" s="160"/>
    </row>
    <row r="2515" spans="2:14" ht="12.75">
      <c r="B2515" s="34"/>
      <c r="C2515" s="34"/>
      <c r="D2515" s="34"/>
      <c r="E2515" s="34"/>
      <c r="K2515" s="42"/>
      <c r="L2515" s="43"/>
      <c r="M2515" s="40"/>
      <c r="N2515" s="160"/>
    </row>
    <row r="2516" spans="2:14" ht="12.75">
      <c r="B2516" s="34"/>
      <c r="C2516" s="34"/>
      <c r="D2516" s="34"/>
      <c r="E2516" s="34"/>
      <c r="K2516" s="42"/>
      <c r="L2516" s="43"/>
      <c r="M2516" s="40"/>
      <c r="N2516" s="160"/>
    </row>
    <row r="2517" spans="2:14" ht="12.75">
      <c r="B2517" s="34"/>
      <c r="C2517" s="34"/>
      <c r="D2517" s="34"/>
      <c r="E2517" s="34"/>
      <c r="K2517" s="42"/>
      <c r="L2517" s="43"/>
      <c r="M2517" s="40"/>
      <c r="N2517" s="160"/>
    </row>
    <row r="2518" spans="2:14" ht="12.75">
      <c r="B2518" s="34"/>
      <c r="C2518" s="34"/>
      <c r="D2518" s="34"/>
      <c r="E2518" s="34"/>
      <c r="K2518" s="42"/>
      <c r="L2518" s="43"/>
      <c r="M2518" s="40"/>
      <c r="N2518" s="160"/>
    </row>
    <row r="2519" spans="2:14" ht="12.75">
      <c r="B2519" s="34"/>
      <c r="C2519" s="34"/>
      <c r="D2519" s="34"/>
      <c r="E2519" s="34"/>
      <c r="K2519" s="42"/>
      <c r="L2519" s="43"/>
      <c r="M2519" s="40"/>
      <c r="N2519" s="160"/>
    </row>
    <row r="2520" spans="2:14" ht="12.75">
      <c r="B2520" s="34"/>
      <c r="C2520" s="34"/>
      <c r="D2520" s="34"/>
      <c r="E2520" s="34"/>
      <c r="K2520" s="42"/>
      <c r="L2520" s="43"/>
      <c r="M2520" s="40"/>
      <c r="N2520" s="160"/>
    </row>
    <row r="2521" spans="2:14" ht="12.75">
      <c r="B2521" s="34"/>
      <c r="C2521" s="34"/>
      <c r="D2521" s="34"/>
      <c r="E2521" s="34"/>
      <c r="K2521" s="42"/>
      <c r="L2521" s="43"/>
      <c r="M2521" s="40"/>
      <c r="N2521" s="160"/>
    </row>
    <row r="2522" spans="2:14" ht="12.75">
      <c r="B2522" s="34"/>
      <c r="C2522" s="34"/>
      <c r="D2522" s="34"/>
      <c r="E2522" s="34"/>
      <c r="K2522" s="42"/>
      <c r="L2522" s="43"/>
      <c r="M2522" s="40"/>
      <c r="N2522" s="160"/>
    </row>
    <row r="2523" spans="2:14" ht="12.75">
      <c r="B2523" s="34"/>
      <c r="C2523" s="34"/>
      <c r="D2523" s="34"/>
      <c r="E2523" s="34"/>
      <c r="K2523" s="42"/>
      <c r="L2523" s="43"/>
      <c r="M2523" s="40"/>
      <c r="N2523" s="160"/>
    </row>
    <row r="2524" spans="2:14" ht="12.75">
      <c r="B2524" s="34"/>
      <c r="C2524" s="34"/>
      <c r="D2524" s="34"/>
      <c r="E2524" s="34"/>
      <c r="K2524" s="42"/>
      <c r="L2524" s="43"/>
      <c r="M2524" s="40"/>
      <c r="N2524" s="160"/>
    </row>
    <row r="2525" spans="2:14" ht="12.75">
      <c r="B2525" s="34"/>
      <c r="C2525" s="34"/>
      <c r="D2525" s="34"/>
      <c r="E2525" s="34"/>
      <c r="K2525" s="42"/>
      <c r="L2525" s="43"/>
      <c r="M2525" s="40"/>
      <c r="N2525" s="160"/>
    </row>
    <row r="2526" spans="2:14" ht="12.75">
      <c r="B2526" s="34"/>
      <c r="C2526" s="34"/>
      <c r="D2526" s="34"/>
      <c r="E2526" s="34"/>
      <c r="K2526" s="42"/>
      <c r="L2526" s="43"/>
      <c r="M2526" s="40"/>
      <c r="N2526" s="160"/>
    </row>
    <row r="2527" spans="2:14" ht="12.75">
      <c r="B2527" s="34"/>
      <c r="C2527" s="34"/>
      <c r="D2527" s="34"/>
      <c r="E2527" s="34"/>
      <c r="K2527" s="42"/>
      <c r="L2527" s="43"/>
      <c r="M2527" s="40"/>
      <c r="N2527" s="160"/>
    </row>
    <row r="2528" spans="2:14" ht="12.75">
      <c r="B2528" s="34"/>
      <c r="C2528" s="34"/>
      <c r="D2528" s="34"/>
      <c r="E2528" s="34"/>
      <c r="K2528" s="42"/>
      <c r="L2528" s="43"/>
      <c r="M2528" s="40"/>
      <c r="N2528" s="160"/>
    </row>
    <row r="2529" spans="2:14" ht="12.75">
      <c r="B2529" s="34"/>
      <c r="C2529" s="34"/>
      <c r="D2529" s="34"/>
      <c r="E2529" s="34"/>
      <c r="K2529" s="42"/>
      <c r="L2529" s="43"/>
      <c r="M2529" s="40"/>
      <c r="N2529" s="160"/>
    </row>
    <row r="2530" spans="2:14" ht="12.75">
      <c r="B2530" s="34"/>
      <c r="C2530" s="34"/>
      <c r="D2530" s="34"/>
      <c r="E2530" s="34"/>
      <c r="K2530" s="42"/>
      <c r="L2530" s="43"/>
      <c r="M2530" s="40"/>
      <c r="N2530" s="160"/>
    </row>
    <row r="2531" spans="2:14" ht="12.75">
      <c r="B2531" s="34"/>
      <c r="C2531" s="34"/>
      <c r="D2531" s="34"/>
      <c r="E2531" s="34"/>
      <c r="K2531" s="42"/>
      <c r="L2531" s="43"/>
      <c r="M2531" s="40"/>
      <c r="N2531" s="160"/>
    </row>
    <row r="2532" spans="2:14" ht="12.75">
      <c r="B2532" s="34"/>
      <c r="C2532" s="34"/>
      <c r="D2532" s="34"/>
      <c r="E2532" s="34"/>
      <c r="K2532" s="42"/>
      <c r="L2532" s="43"/>
      <c r="M2532" s="40"/>
      <c r="N2532" s="160"/>
    </row>
    <row r="2533" spans="2:14" ht="12.75">
      <c r="B2533" s="34"/>
      <c r="C2533" s="34"/>
      <c r="D2533" s="34"/>
      <c r="E2533" s="34"/>
      <c r="K2533" s="42"/>
      <c r="L2533" s="43"/>
      <c r="M2533" s="40"/>
      <c r="N2533" s="160"/>
    </row>
    <row r="2534" spans="2:14" ht="12.75">
      <c r="B2534" s="34"/>
      <c r="C2534" s="34"/>
      <c r="D2534" s="34"/>
      <c r="E2534" s="34"/>
      <c r="K2534" s="42"/>
      <c r="L2534" s="43"/>
      <c r="M2534" s="40"/>
      <c r="N2534" s="160"/>
    </row>
    <row r="2535" spans="2:14" ht="12.75">
      <c r="B2535" s="34"/>
      <c r="C2535" s="34"/>
      <c r="D2535" s="34"/>
      <c r="E2535" s="34"/>
      <c r="K2535" s="42"/>
      <c r="L2535" s="43"/>
      <c r="M2535" s="40"/>
      <c r="N2535" s="160"/>
    </row>
    <row r="2536" spans="2:14" ht="12.75">
      <c r="B2536" s="34"/>
      <c r="C2536" s="34"/>
      <c r="D2536" s="34"/>
      <c r="E2536" s="34"/>
      <c r="K2536" s="42"/>
      <c r="L2536" s="43"/>
      <c r="M2536" s="40"/>
      <c r="N2536" s="160"/>
    </row>
    <row r="2537" spans="2:14" ht="12.75">
      <c r="B2537" s="34"/>
      <c r="C2537" s="34"/>
      <c r="D2537" s="34"/>
      <c r="E2537" s="34"/>
      <c r="K2537" s="42"/>
      <c r="L2537" s="43"/>
      <c r="M2537" s="40"/>
      <c r="N2537" s="160"/>
    </row>
    <row r="2538" spans="2:14" ht="12.75">
      <c r="B2538" s="34"/>
      <c r="C2538" s="34"/>
      <c r="D2538" s="34"/>
      <c r="E2538" s="34"/>
      <c r="K2538" s="42"/>
      <c r="L2538" s="43"/>
      <c r="M2538" s="40"/>
      <c r="N2538" s="160"/>
    </row>
    <row r="2539" spans="2:14" ht="12.75">
      <c r="B2539" s="34"/>
      <c r="C2539" s="34"/>
      <c r="D2539" s="34"/>
      <c r="E2539" s="34"/>
      <c r="K2539" s="42"/>
      <c r="L2539" s="43"/>
      <c r="M2539" s="40"/>
      <c r="N2539" s="160"/>
    </row>
    <row r="2540" spans="2:14" ht="12.75">
      <c r="B2540" s="34"/>
      <c r="C2540" s="34"/>
      <c r="D2540" s="34"/>
      <c r="E2540" s="34"/>
      <c r="K2540" s="42"/>
      <c r="L2540" s="43"/>
      <c r="M2540" s="40"/>
      <c r="N2540" s="160"/>
    </row>
    <row r="2541" spans="2:14" ht="12.75">
      <c r="B2541" s="34"/>
      <c r="C2541" s="34"/>
      <c r="D2541" s="34"/>
      <c r="E2541" s="34"/>
      <c r="K2541" s="42"/>
      <c r="L2541" s="43"/>
      <c r="M2541" s="40"/>
      <c r="N2541" s="160"/>
    </row>
    <row r="2542" spans="2:14" ht="12.75">
      <c r="B2542" s="34"/>
      <c r="C2542" s="34"/>
      <c r="D2542" s="34"/>
      <c r="E2542" s="34"/>
      <c r="K2542" s="42"/>
      <c r="L2542" s="43"/>
      <c r="M2542" s="40"/>
      <c r="N2542" s="160"/>
    </row>
    <row r="2543" spans="2:14" ht="12.75">
      <c r="B2543" s="34"/>
      <c r="C2543" s="34"/>
      <c r="D2543" s="34"/>
      <c r="E2543" s="34"/>
      <c r="K2543" s="42"/>
      <c r="L2543" s="43"/>
      <c r="M2543" s="40"/>
      <c r="N2543" s="160"/>
    </row>
    <row r="2544" spans="2:14" ht="12.75">
      <c r="B2544" s="34"/>
      <c r="C2544" s="34"/>
      <c r="D2544" s="34"/>
      <c r="E2544" s="34"/>
      <c r="K2544" s="42"/>
      <c r="L2544" s="43"/>
      <c r="M2544" s="40"/>
      <c r="N2544" s="160"/>
    </row>
    <row r="2545" spans="2:14" ht="12.75">
      <c r="B2545" s="34"/>
      <c r="C2545" s="34"/>
      <c r="D2545" s="34"/>
      <c r="E2545" s="34"/>
      <c r="K2545" s="42"/>
      <c r="L2545" s="43"/>
      <c r="M2545" s="40"/>
      <c r="N2545" s="160"/>
    </row>
    <row r="2546" spans="2:14" ht="12.75">
      <c r="B2546" s="34"/>
      <c r="C2546" s="34"/>
      <c r="D2546" s="34"/>
      <c r="E2546" s="34"/>
      <c r="K2546" s="42"/>
      <c r="L2546" s="43"/>
      <c r="M2546" s="40"/>
      <c r="N2546" s="160"/>
    </row>
    <row r="2547" spans="2:14" ht="12.75">
      <c r="B2547" s="34"/>
      <c r="C2547" s="34"/>
      <c r="D2547" s="34"/>
      <c r="E2547" s="34"/>
      <c r="K2547" s="42"/>
      <c r="L2547" s="43"/>
      <c r="M2547" s="40"/>
      <c r="N2547" s="160"/>
    </row>
    <row r="2548" spans="2:14" ht="12.75">
      <c r="B2548" s="34"/>
      <c r="C2548" s="34"/>
      <c r="D2548" s="34"/>
      <c r="E2548" s="34"/>
      <c r="K2548" s="42"/>
      <c r="L2548" s="43"/>
      <c r="M2548" s="40"/>
      <c r="N2548" s="160"/>
    </row>
    <row r="2549" spans="2:14" ht="12.75">
      <c r="B2549" s="34"/>
      <c r="C2549" s="34"/>
      <c r="D2549" s="34"/>
      <c r="E2549" s="34"/>
      <c r="K2549" s="42"/>
      <c r="L2549" s="43"/>
      <c r="M2549" s="40"/>
      <c r="N2549" s="160"/>
    </row>
    <row r="2550" spans="2:14" ht="12.75">
      <c r="B2550" s="34"/>
      <c r="C2550" s="34"/>
      <c r="D2550" s="34"/>
      <c r="E2550" s="34"/>
      <c r="K2550" s="42"/>
      <c r="L2550" s="43"/>
      <c r="M2550" s="40"/>
      <c r="N2550" s="160"/>
    </row>
    <row r="2551" spans="2:14" ht="12.75">
      <c r="B2551" s="34"/>
      <c r="C2551" s="34"/>
      <c r="D2551" s="34"/>
      <c r="E2551" s="34"/>
      <c r="K2551" s="42"/>
      <c r="L2551" s="43"/>
      <c r="M2551" s="40"/>
      <c r="N2551" s="160"/>
    </row>
    <row r="2552" spans="2:14" ht="12.75">
      <c r="B2552" s="34"/>
      <c r="C2552" s="34"/>
      <c r="D2552" s="34"/>
      <c r="E2552" s="34"/>
      <c r="K2552" s="42"/>
      <c r="L2552" s="43"/>
      <c r="M2552" s="40"/>
      <c r="N2552" s="160"/>
    </row>
    <row r="2553" spans="2:14" ht="12.75">
      <c r="B2553" s="34"/>
      <c r="C2553" s="34"/>
      <c r="D2553" s="34"/>
      <c r="E2553" s="34"/>
      <c r="K2553" s="42"/>
      <c r="L2553" s="43"/>
      <c r="M2553" s="40"/>
      <c r="N2553" s="160"/>
    </row>
    <row r="2554" spans="2:14" ht="12.75">
      <c r="B2554" s="34"/>
      <c r="C2554" s="34"/>
      <c r="D2554" s="34"/>
      <c r="E2554" s="34"/>
      <c r="K2554" s="42"/>
      <c r="L2554" s="43"/>
      <c r="M2554" s="40"/>
      <c r="N2554" s="160"/>
    </row>
    <row r="2555" spans="2:14" ht="12.75">
      <c r="B2555" s="34"/>
      <c r="C2555" s="34"/>
      <c r="D2555" s="34"/>
      <c r="E2555" s="34"/>
      <c r="K2555" s="42"/>
      <c r="L2555" s="43"/>
      <c r="M2555" s="40"/>
      <c r="N2555" s="160"/>
    </row>
    <row r="2556" spans="2:14" ht="12.75">
      <c r="B2556" s="34"/>
      <c r="C2556" s="34"/>
      <c r="D2556" s="34"/>
      <c r="E2556" s="34"/>
      <c r="K2556" s="42"/>
      <c r="L2556" s="43"/>
      <c r="M2556" s="40"/>
      <c r="N2556" s="160"/>
    </row>
    <row r="2557" spans="2:14" ht="12.75">
      <c r="B2557" s="34"/>
      <c r="C2557" s="34"/>
      <c r="D2557" s="34"/>
      <c r="E2557" s="34"/>
      <c r="K2557" s="42"/>
      <c r="L2557" s="43"/>
      <c r="M2557" s="40"/>
      <c r="N2557" s="160"/>
    </row>
    <row r="2558" spans="2:14" ht="12.75">
      <c r="B2558" s="34"/>
      <c r="C2558" s="34"/>
      <c r="D2558" s="34"/>
      <c r="E2558" s="34"/>
      <c r="K2558" s="42"/>
      <c r="L2558" s="43"/>
      <c r="M2558" s="40"/>
      <c r="N2558" s="160"/>
    </row>
    <row r="2559" spans="2:14" ht="12.75">
      <c r="B2559" s="34"/>
      <c r="C2559" s="34"/>
      <c r="D2559" s="34"/>
      <c r="E2559" s="34"/>
      <c r="K2559" s="42"/>
      <c r="L2559" s="43"/>
      <c r="M2559" s="40"/>
      <c r="N2559" s="160"/>
    </row>
    <row r="2560" spans="2:14" ht="12.75">
      <c r="B2560" s="34"/>
      <c r="C2560" s="34"/>
      <c r="D2560" s="34"/>
      <c r="E2560" s="34"/>
      <c r="K2560" s="42"/>
      <c r="L2560" s="43"/>
      <c r="M2560" s="40"/>
      <c r="N2560" s="160"/>
    </row>
    <row r="2561" spans="2:14" ht="12.75">
      <c r="B2561" s="34"/>
      <c r="C2561" s="34"/>
      <c r="D2561" s="34"/>
      <c r="E2561" s="34"/>
      <c r="K2561" s="42"/>
      <c r="L2561" s="43"/>
      <c r="M2561" s="40"/>
      <c r="N2561" s="160"/>
    </row>
    <row r="2562" spans="2:14" ht="12.75">
      <c r="B2562" s="34"/>
      <c r="C2562" s="34"/>
      <c r="D2562" s="34"/>
      <c r="E2562" s="34"/>
      <c r="K2562" s="42"/>
      <c r="L2562" s="43"/>
      <c r="M2562" s="40"/>
      <c r="N2562" s="160"/>
    </row>
    <row r="2563" spans="2:14" ht="12.75">
      <c r="B2563" s="34"/>
      <c r="C2563" s="34"/>
      <c r="D2563" s="34"/>
      <c r="E2563" s="34"/>
      <c r="K2563" s="42"/>
      <c r="L2563" s="43"/>
      <c r="M2563" s="40"/>
      <c r="N2563" s="160"/>
    </row>
    <row r="2564" spans="2:14" ht="12.75">
      <c r="B2564" s="34"/>
      <c r="C2564" s="34"/>
      <c r="D2564" s="34"/>
      <c r="E2564" s="34"/>
      <c r="K2564" s="42"/>
      <c r="L2564" s="43"/>
      <c r="M2564" s="40"/>
      <c r="N2564" s="160"/>
    </row>
    <row r="2565" spans="2:14" ht="12.75">
      <c r="B2565" s="34"/>
      <c r="C2565" s="34"/>
      <c r="D2565" s="34"/>
      <c r="E2565" s="34"/>
      <c r="K2565" s="42"/>
      <c r="L2565" s="43"/>
      <c r="M2565" s="40"/>
      <c r="N2565" s="160"/>
    </row>
    <row r="2566" spans="2:14" ht="12.75">
      <c r="B2566" s="34"/>
      <c r="C2566" s="34"/>
      <c r="D2566" s="34"/>
      <c r="E2566" s="34"/>
      <c r="K2566" s="42"/>
      <c r="L2566" s="43"/>
      <c r="M2566" s="40"/>
      <c r="N2566" s="160"/>
    </row>
    <row r="2567" spans="2:14" ht="12.75">
      <c r="B2567" s="34"/>
      <c r="C2567" s="34"/>
      <c r="D2567" s="34"/>
      <c r="E2567" s="34"/>
      <c r="K2567" s="42"/>
      <c r="L2567" s="43"/>
      <c r="M2567" s="40"/>
      <c r="N2567" s="160"/>
    </row>
    <row r="2568" spans="2:14" ht="12.75">
      <c r="B2568" s="34"/>
      <c r="C2568" s="34"/>
      <c r="D2568" s="34"/>
      <c r="E2568" s="34"/>
      <c r="K2568" s="42"/>
      <c r="L2568" s="43"/>
      <c r="M2568" s="40"/>
      <c r="N2568" s="160"/>
    </row>
    <row r="2569" spans="2:14" ht="12.75">
      <c r="B2569" s="34"/>
      <c r="C2569" s="34"/>
      <c r="D2569" s="34"/>
      <c r="E2569" s="34"/>
      <c r="K2569" s="42"/>
      <c r="L2569" s="43"/>
      <c r="M2569" s="40"/>
      <c r="N2569" s="160"/>
    </row>
    <row r="2570" spans="2:14" ht="12.75">
      <c r="B2570" s="34"/>
      <c r="C2570" s="34"/>
      <c r="D2570" s="34"/>
      <c r="E2570" s="34"/>
      <c r="K2570" s="42"/>
      <c r="L2570" s="43"/>
      <c r="M2570" s="40"/>
      <c r="N2570" s="160"/>
    </row>
    <row r="2571" spans="2:14" ht="12.75">
      <c r="B2571" s="34"/>
      <c r="C2571" s="34"/>
      <c r="D2571" s="34"/>
      <c r="E2571" s="34"/>
      <c r="K2571" s="42"/>
      <c r="L2571" s="43"/>
      <c r="M2571" s="40"/>
      <c r="N2571" s="160"/>
    </row>
    <row r="2572" spans="2:14" ht="12.75">
      <c r="B2572" s="34"/>
      <c r="C2572" s="34"/>
      <c r="D2572" s="34"/>
      <c r="E2572" s="34"/>
      <c r="K2572" s="42"/>
      <c r="L2572" s="43"/>
      <c r="M2572" s="40"/>
      <c r="N2572" s="160"/>
    </row>
    <row r="2573" spans="2:14" ht="12.75">
      <c r="B2573" s="34"/>
      <c r="C2573" s="34"/>
      <c r="D2573" s="34"/>
      <c r="E2573" s="34"/>
      <c r="K2573" s="42"/>
      <c r="L2573" s="43"/>
      <c r="M2573" s="40"/>
      <c r="N2573" s="160"/>
    </row>
    <row r="2574" spans="2:14" ht="12.75">
      <c r="B2574" s="34"/>
      <c r="C2574" s="34"/>
      <c r="D2574" s="34"/>
      <c r="E2574" s="34"/>
      <c r="K2574" s="42"/>
      <c r="L2574" s="43"/>
      <c r="M2574" s="40"/>
      <c r="N2574" s="160"/>
    </row>
    <row r="2575" spans="2:14" ht="12.75">
      <c r="B2575" s="34"/>
      <c r="C2575" s="34"/>
      <c r="D2575" s="34"/>
      <c r="E2575" s="34"/>
      <c r="K2575" s="42"/>
      <c r="L2575" s="43"/>
      <c r="M2575" s="40"/>
      <c r="N2575" s="160"/>
    </row>
    <row r="2576" spans="2:14" ht="12.75">
      <c r="B2576" s="34"/>
      <c r="C2576" s="34"/>
      <c r="D2576" s="34"/>
      <c r="E2576" s="34"/>
      <c r="K2576" s="42"/>
      <c r="L2576" s="43"/>
      <c r="M2576" s="40"/>
      <c r="N2576" s="160"/>
    </row>
    <row r="2577" spans="2:14" ht="12.75">
      <c r="B2577" s="34"/>
      <c r="C2577" s="34"/>
      <c r="D2577" s="34"/>
      <c r="E2577" s="34"/>
      <c r="K2577" s="42"/>
      <c r="L2577" s="43"/>
      <c r="M2577" s="40"/>
      <c r="N2577" s="160"/>
    </row>
    <row r="2578" spans="2:14" ht="12.75">
      <c r="B2578" s="34"/>
      <c r="C2578" s="34"/>
      <c r="D2578" s="34"/>
      <c r="E2578" s="34"/>
      <c r="K2578" s="42"/>
      <c r="L2578" s="43"/>
      <c r="M2578" s="40"/>
      <c r="N2578" s="160"/>
    </row>
    <row r="2579" spans="2:14" ht="12.75">
      <c r="B2579" s="34"/>
      <c r="C2579" s="34"/>
      <c r="D2579" s="34"/>
      <c r="E2579" s="34"/>
      <c r="K2579" s="42"/>
      <c r="L2579" s="43"/>
      <c r="M2579" s="40"/>
      <c r="N2579" s="160"/>
    </row>
    <row r="2580" spans="2:14" ht="12.75">
      <c r="B2580" s="34"/>
      <c r="C2580" s="34"/>
      <c r="D2580" s="34"/>
      <c r="E2580" s="34"/>
      <c r="K2580" s="42"/>
      <c r="L2580" s="43"/>
      <c r="M2580" s="40"/>
      <c r="N2580" s="160"/>
    </row>
    <row r="2581" spans="2:14" ht="12.75">
      <c r="B2581" s="34"/>
      <c r="C2581" s="34"/>
      <c r="D2581" s="34"/>
      <c r="E2581" s="34"/>
      <c r="K2581" s="42"/>
      <c r="L2581" s="43"/>
      <c r="M2581" s="40"/>
      <c r="N2581" s="160"/>
    </row>
    <row r="2582" spans="2:14" ht="12.75">
      <c r="B2582" s="34"/>
      <c r="C2582" s="34"/>
      <c r="D2582" s="34"/>
      <c r="E2582" s="34"/>
      <c r="K2582" s="42"/>
      <c r="L2582" s="43"/>
      <c r="M2582" s="40"/>
      <c r="N2582" s="160"/>
    </row>
    <row r="2583" spans="2:14" ht="12.75">
      <c r="B2583" s="34"/>
      <c r="C2583" s="34"/>
      <c r="D2583" s="34"/>
      <c r="E2583" s="34"/>
      <c r="K2583" s="42"/>
      <c r="L2583" s="43"/>
      <c r="M2583" s="40"/>
      <c r="N2583" s="160"/>
    </row>
    <row r="2584" spans="2:14" ht="12.75">
      <c r="B2584" s="34"/>
      <c r="C2584" s="34"/>
      <c r="D2584" s="34"/>
      <c r="E2584" s="34"/>
      <c r="K2584" s="42"/>
      <c r="L2584" s="43"/>
      <c r="M2584" s="40"/>
      <c r="N2584" s="160"/>
    </row>
    <row r="2585" spans="2:14" ht="12.75">
      <c r="B2585" s="34"/>
      <c r="C2585" s="34"/>
      <c r="D2585" s="34"/>
      <c r="E2585" s="34"/>
      <c r="K2585" s="42"/>
      <c r="L2585" s="43"/>
      <c r="M2585" s="40"/>
      <c r="N2585" s="160"/>
    </row>
    <row r="2586" spans="2:14" ht="12.75">
      <c r="B2586" s="34"/>
      <c r="C2586" s="34"/>
      <c r="D2586" s="34"/>
      <c r="E2586" s="34"/>
      <c r="K2586" s="42"/>
      <c r="L2586" s="43"/>
      <c r="M2586" s="40"/>
      <c r="N2586" s="160"/>
    </row>
    <row r="2587" spans="2:14" ht="12.75">
      <c r="B2587" s="34"/>
      <c r="C2587" s="34"/>
      <c r="D2587" s="34"/>
      <c r="E2587" s="34"/>
      <c r="K2587" s="42"/>
      <c r="L2587" s="43"/>
      <c r="M2587" s="40"/>
      <c r="N2587" s="160"/>
    </row>
    <row r="2588" spans="2:14" ht="12.75">
      <c r="B2588" s="34"/>
      <c r="C2588" s="34"/>
      <c r="D2588" s="34"/>
      <c r="E2588" s="34"/>
      <c r="K2588" s="42"/>
      <c r="L2588" s="43"/>
      <c r="M2588" s="40"/>
      <c r="N2588" s="160"/>
    </row>
    <row r="2589" spans="2:14" ht="12.75">
      <c r="B2589" s="34"/>
      <c r="C2589" s="34"/>
      <c r="D2589" s="34"/>
      <c r="E2589" s="34"/>
      <c r="K2589" s="42"/>
      <c r="L2589" s="43"/>
      <c r="M2589" s="40"/>
      <c r="N2589" s="160"/>
    </row>
    <row r="2590" spans="2:14" ht="12.75">
      <c r="B2590" s="34"/>
      <c r="C2590" s="34"/>
      <c r="D2590" s="34"/>
      <c r="E2590" s="34"/>
      <c r="K2590" s="42"/>
      <c r="L2590" s="43"/>
      <c r="M2590" s="40"/>
      <c r="N2590" s="160"/>
    </row>
    <row r="2591" spans="2:14" ht="12.75">
      <c r="B2591" s="34"/>
      <c r="C2591" s="34"/>
      <c r="D2591" s="34"/>
      <c r="E2591" s="34"/>
      <c r="K2591" s="42"/>
      <c r="L2591" s="43"/>
      <c r="M2591" s="40"/>
      <c r="N2591" s="160"/>
    </row>
    <row r="2592" spans="2:14" ht="12.75">
      <c r="B2592" s="34"/>
      <c r="C2592" s="34"/>
      <c r="D2592" s="34"/>
      <c r="E2592" s="34"/>
      <c r="K2592" s="42"/>
      <c r="L2592" s="43"/>
      <c r="M2592" s="40"/>
      <c r="N2592" s="160"/>
    </row>
    <row r="2593" spans="2:14" ht="12.75">
      <c r="B2593" s="34"/>
      <c r="C2593" s="34"/>
      <c r="D2593" s="34"/>
      <c r="E2593" s="34"/>
      <c r="K2593" s="42"/>
      <c r="L2593" s="43"/>
      <c r="M2593" s="40"/>
      <c r="N2593" s="160"/>
    </row>
    <row r="2594" spans="2:14" ht="12.75">
      <c r="B2594" s="34"/>
      <c r="C2594" s="34"/>
      <c r="D2594" s="34"/>
      <c r="E2594" s="34"/>
      <c r="K2594" s="42"/>
      <c r="L2594" s="43"/>
      <c r="M2594" s="40"/>
      <c r="N2594" s="160"/>
    </row>
    <row r="2595" spans="2:14" ht="12.75">
      <c r="B2595" s="34"/>
      <c r="C2595" s="34"/>
      <c r="D2595" s="34"/>
      <c r="E2595" s="34"/>
      <c r="K2595" s="42"/>
      <c r="L2595" s="43"/>
      <c r="M2595" s="40"/>
      <c r="N2595" s="160"/>
    </row>
    <row r="2596" spans="2:14" ht="12.75">
      <c r="B2596" s="34"/>
      <c r="C2596" s="34"/>
      <c r="D2596" s="34"/>
      <c r="E2596" s="34"/>
      <c r="K2596" s="42"/>
      <c r="L2596" s="43"/>
      <c r="M2596" s="40"/>
      <c r="N2596" s="160"/>
    </row>
    <row r="2597" spans="2:14" ht="12.75">
      <c r="B2597" s="34"/>
      <c r="C2597" s="34"/>
      <c r="D2597" s="34"/>
      <c r="E2597" s="34"/>
      <c r="K2597" s="42"/>
      <c r="L2597" s="43"/>
      <c r="M2597" s="40"/>
      <c r="N2597" s="160"/>
    </row>
    <row r="2598" spans="2:14" ht="12.75">
      <c r="B2598" s="34"/>
      <c r="C2598" s="34"/>
      <c r="D2598" s="34"/>
      <c r="E2598" s="34"/>
      <c r="K2598" s="42"/>
      <c r="L2598" s="43"/>
      <c r="M2598" s="40"/>
      <c r="N2598" s="160"/>
    </row>
    <row r="2599" spans="2:14" ht="12.75">
      <c r="B2599" s="34"/>
      <c r="C2599" s="34"/>
      <c r="D2599" s="34"/>
      <c r="E2599" s="34"/>
      <c r="K2599" s="42"/>
      <c r="L2599" s="43"/>
      <c r="M2599" s="40"/>
      <c r="N2599" s="160"/>
    </row>
    <row r="2600" spans="2:14" ht="12.75">
      <c r="B2600" s="34"/>
      <c r="C2600" s="34"/>
      <c r="D2600" s="34"/>
      <c r="E2600" s="34"/>
      <c r="K2600" s="42"/>
      <c r="L2600" s="43"/>
      <c r="M2600" s="40"/>
      <c r="N2600" s="160"/>
    </row>
    <row r="2601" spans="2:14" ht="12.75">
      <c r="B2601" s="34"/>
      <c r="C2601" s="34"/>
      <c r="D2601" s="34"/>
      <c r="E2601" s="34"/>
      <c r="K2601" s="42"/>
      <c r="L2601" s="43"/>
      <c r="M2601" s="40"/>
      <c r="N2601" s="160"/>
    </row>
    <row r="2602" spans="2:14" ht="12.75">
      <c r="B2602" s="34"/>
      <c r="C2602" s="34"/>
      <c r="D2602" s="34"/>
      <c r="E2602" s="34"/>
      <c r="K2602" s="42"/>
      <c r="L2602" s="43"/>
      <c r="M2602" s="40"/>
      <c r="N2602" s="160"/>
    </row>
    <row r="2603" spans="2:14" ht="12.75">
      <c r="B2603" s="34"/>
      <c r="C2603" s="34"/>
      <c r="D2603" s="34"/>
      <c r="E2603" s="34"/>
      <c r="K2603" s="42"/>
      <c r="L2603" s="43"/>
      <c r="M2603" s="40"/>
      <c r="N2603" s="160"/>
    </row>
    <row r="2604" spans="2:14" ht="12.75">
      <c r="B2604" s="34"/>
      <c r="C2604" s="34"/>
      <c r="D2604" s="34"/>
      <c r="E2604" s="34"/>
      <c r="K2604" s="42"/>
      <c r="L2604" s="43"/>
      <c r="M2604" s="40"/>
      <c r="N2604" s="160"/>
    </row>
    <row r="2605" spans="2:14" ht="12.75">
      <c r="B2605" s="34"/>
      <c r="C2605" s="34"/>
      <c r="D2605" s="34"/>
      <c r="E2605" s="34"/>
      <c r="K2605" s="42"/>
      <c r="L2605" s="43"/>
      <c r="M2605" s="40"/>
      <c r="N2605" s="160"/>
    </row>
    <row r="2606" spans="2:14" ht="12.75">
      <c r="B2606" s="34"/>
      <c r="C2606" s="34"/>
      <c r="D2606" s="34"/>
      <c r="E2606" s="34"/>
      <c r="K2606" s="42"/>
      <c r="L2606" s="43"/>
      <c r="M2606" s="40"/>
      <c r="N2606" s="160"/>
    </row>
    <row r="2607" spans="2:14" ht="12.75">
      <c r="B2607" s="34"/>
      <c r="C2607" s="34"/>
      <c r="D2607" s="34"/>
      <c r="E2607" s="34"/>
      <c r="K2607" s="42"/>
      <c r="L2607" s="43"/>
      <c r="M2607" s="40"/>
      <c r="N2607" s="160"/>
    </row>
    <row r="2608" spans="2:14" ht="12.75">
      <c r="B2608" s="34"/>
      <c r="C2608" s="34"/>
      <c r="D2608" s="34"/>
      <c r="E2608" s="34"/>
      <c r="K2608" s="42"/>
      <c r="L2608" s="43"/>
      <c r="M2608" s="40"/>
      <c r="N2608" s="160"/>
    </row>
    <row r="2609" spans="2:14" ht="12.75">
      <c r="B2609" s="34"/>
      <c r="C2609" s="34"/>
      <c r="D2609" s="34"/>
      <c r="E2609" s="34"/>
      <c r="K2609" s="42"/>
      <c r="L2609" s="43"/>
      <c r="M2609" s="40"/>
      <c r="N2609" s="160"/>
    </row>
    <row r="2610" spans="2:14" ht="12.75">
      <c r="B2610" s="34"/>
      <c r="C2610" s="34"/>
      <c r="D2610" s="34"/>
      <c r="E2610" s="34"/>
      <c r="K2610" s="42"/>
      <c r="L2610" s="43"/>
      <c r="M2610" s="40"/>
      <c r="N2610" s="160"/>
    </row>
    <row r="2611" spans="2:14" ht="12.75">
      <c r="B2611" s="34"/>
      <c r="C2611" s="34"/>
      <c r="D2611" s="34"/>
      <c r="E2611" s="34"/>
      <c r="K2611" s="42"/>
      <c r="L2611" s="43"/>
      <c r="M2611" s="40"/>
      <c r="N2611" s="160"/>
    </row>
    <row r="2612" spans="2:14" ht="12.75">
      <c r="B2612" s="34"/>
      <c r="C2612" s="34"/>
      <c r="D2612" s="34"/>
      <c r="E2612" s="34"/>
      <c r="K2612" s="42"/>
      <c r="L2612" s="43"/>
      <c r="M2612" s="40"/>
      <c r="N2612" s="160"/>
    </row>
    <row r="2613" spans="2:14" ht="12.75">
      <c r="B2613" s="34"/>
      <c r="C2613" s="34"/>
      <c r="D2613" s="34"/>
      <c r="E2613" s="34"/>
      <c r="K2613" s="42"/>
      <c r="L2613" s="43"/>
      <c r="M2613" s="40"/>
      <c r="N2613" s="160"/>
    </row>
    <row r="2614" spans="2:14" ht="12.75">
      <c r="B2614" s="34"/>
      <c r="C2614" s="34"/>
      <c r="D2614" s="34"/>
      <c r="E2614" s="34"/>
      <c r="K2614" s="42"/>
      <c r="L2614" s="43"/>
      <c r="M2614" s="40"/>
      <c r="N2614" s="160"/>
    </row>
    <row r="2615" spans="2:14" ht="12.75">
      <c r="B2615" s="34"/>
      <c r="C2615" s="34"/>
      <c r="D2615" s="34"/>
      <c r="E2615" s="34"/>
      <c r="K2615" s="42"/>
      <c r="L2615" s="43"/>
      <c r="M2615" s="40"/>
      <c r="N2615" s="160"/>
    </row>
    <row r="2616" spans="2:14" ht="12.75">
      <c r="B2616" s="34"/>
      <c r="C2616" s="34"/>
      <c r="D2616" s="34"/>
      <c r="E2616" s="34"/>
      <c r="K2616" s="42"/>
      <c r="L2616" s="43"/>
      <c r="M2616" s="40"/>
      <c r="N2616" s="160"/>
    </row>
    <row r="2617" spans="2:14" ht="12.75">
      <c r="B2617" s="34"/>
      <c r="C2617" s="34"/>
      <c r="D2617" s="34"/>
      <c r="E2617" s="34"/>
      <c r="K2617" s="42"/>
      <c r="L2617" s="43"/>
      <c r="M2617" s="40"/>
      <c r="N2617" s="160"/>
    </row>
    <row r="2618" spans="2:14" ht="12.75">
      <c r="B2618" s="34"/>
      <c r="C2618" s="34"/>
      <c r="D2618" s="34"/>
      <c r="E2618" s="34"/>
      <c r="K2618" s="42"/>
      <c r="L2618" s="43"/>
      <c r="M2618" s="40"/>
      <c r="N2618" s="160"/>
    </row>
    <row r="2619" spans="2:14" ht="12.75">
      <c r="B2619" s="34"/>
      <c r="C2619" s="34"/>
      <c r="D2619" s="34"/>
      <c r="E2619" s="34"/>
      <c r="K2619" s="42"/>
      <c r="L2619" s="43"/>
      <c r="M2619" s="40"/>
      <c r="N2619" s="160"/>
    </row>
    <row r="2620" spans="2:14" ht="12.75">
      <c r="B2620" s="34"/>
      <c r="C2620" s="34"/>
      <c r="D2620" s="34"/>
      <c r="E2620" s="34"/>
      <c r="K2620" s="42"/>
      <c r="L2620" s="43"/>
      <c r="M2620" s="40"/>
      <c r="N2620" s="160"/>
    </row>
    <row r="2621" spans="2:14" ht="12.75">
      <c r="B2621" s="34"/>
      <c r="C2621" s="34"/>
      <c r="D2621" s="34"/>
      <c r="E2621" s="34"/>
      <c r="K2621" s="42"/>
      <c r="L2621" s="43"/>
      <c r="M2621" s="40"/>
      <c r="N2621" s="160"/>
    </row>
    <row r="2622" spans="2:14" ht="12.75">
      <c r="B2622" s="34"/>
      <c r="C2622" s="34"/>
      <c r="D2622" s="34"/>
      <c r="E2622" s="34"/>
      <c r="K2622" s="42"/>
      <c r="L2622" s="43"/>
      <c r="M2622" s="40"/>
      <c r="N2622" s="160"/>
    </row>
    <row r="2623" spans="2:14" ht="12.75">
      <c r="B2623" s="34"/>
      <c r="C2623" s="34"/>
      <c r="D2623" s="34"/>
      <c r="E2623" s="34"/>
      <c r="K2623" s="42"/>
      <c r="L2623" s="43"/>
      <c r="M2623" s="40"/>
      <c r="N2623" s="160"/>
    </row>
    <row r="2624" spans="2:14" ht="12.75">
      <c r="B2624" s="34"/>
      <c r="C2624" s="34"/>
      <c r="D2624" s="34"/>
      <c r="E2624" s="34"/>
      <c r="K2624" s="42"/>
      <c r="L2624" s="43"/>
      <c r="M2624" s="40"/>
      <c r="N2624" s="160"/>
    </row>
    <row r="2625" spans="2:14" ht="12.75">
      <c r="B2625" s="34"/>
      <c r="C2625" s="34"/>
      <c r="D2625" s="34"/>
      <c r="E2625" s="34"/>
      <c r="K2625" s="42"/>
      <c r="L2625" s="43"/>
      <c r="M2625" s="40"/>
      <c r="N2625" s="160"/>
    </row>
    <row r="2626" spans="2:14" ht="12.75">
      <c r="B2626" s="34"/>
      <c r="C2626" s="34"/>
      <c r="D2626" s="34"/>
      <c r="E2626" s="34"/>
      <c r="K2626" s="42"/>
      <c r="L2626" s="43"/>
      <c r="M2626" s="40"/>
      <c r="N2626" s="160"/>
    </row>
    <row r="2627" spans="2:14" ht="12.75">
      <c r="B2627" s="34"/>
      <c r="C2627" s="34"/>
      <c r="D2627" s="34"/>
      <c r="E2627" s="34"/>
      <c r="K2627" s="42"/>
      <c r="L2627" s="43"/>
      <c r="M2627" s="40"/>
      <c r="N2627" s="160"/>
    </row>
    <row r="2628" spans="2:14" ht="12.75">
      <c r="B2628" s="34"/>
      <c r="C2628" s="34"/>
      <c r="D2628" s="34"/>
      <c r="E2628" s="34"/>
      <c r="K2628" s="42"/>
      <c r="L2628" s="43"/>
      <c r="M2628" s="40"/>
      <c r="N2628" s="160"/>
    </row>
    <row r="2629" spans="2:14" ht="12.75">
      <c r="B2629" s="34"/>
      <c r="C2629" s="34"/>
      <c r="D2629" s="34"/>
      <c r="E2629" s="34"/>
      <c r="K2629" s="42"/>
      <c r="L2629" s="43"/>
      <c r="M2629" s="40"/>
      <c r="N2629" s="160"/>
    </row>
    <row r="2630" spans="2:14" ht="12.75">
      <c r="B2630" s="34"/>
      <c r="C2630" s="34"/>
      <c r="D2630" s="34"/>
      <c r="E2630" s="34"/>
      <c r="K2630" s="42"/>
      <c r="L2630" s="43"/>
      <c r="M2630" s="40"/>
      <c r="N2630" s="160"/>
    </row>
    <row r="2631" spans="2:14" ht="12.75">
      <c r="B2631" s="34"/>
      <c r="C2631" s="34"/>
      <c r="D2631" s="34"/>
      <c r="E2631" s="34"/>
      <c r="K2631" s="42"/>
      <c r="L2631" s="43"/>
      <c r="M2631" s="40"/>
      <c r="N2631" s="160"/>
    </row>
    <row r="2632" spans="2:14" ht="12.75">
      <c r="B2632" s="34"/>
      <c r="C2632" s="34"/>
      <c r="D2632" s="34"/>
      <c r="E2632" s="34"/>
      <c r="K2632" s="42"/>
      <c r="L2632" s="43"/>
      <c r="M2632" s="40"/>
      <c r="N2632" s="160"/>
    </row>
    <row r="2633" spans="2:14" ht="12.75">
      <c r="B2633" s="34"/>
      <c r="C2633" s="34"/>
      <c r="D2633" s="34"/>
      <c r="E2633" s="34"/>
      <c r="K2633" s="42"/>
      <c r="L2633" s="43"/>
      <c r="M2633" s="40"/>
      <c r="N2633" s="160"/>
    </row>
    <row r="2634" spans="2:14" ht="12.75">
      <c r="B2634" s="34"/>
      <c r="C2634" s="34"/>
      <c r="D2634" s="34"/>
      <c r="E2634" s="34"/>
      <c r="K2634" s="42"/>
      <c r="L2634" s="43"/>
      <c r="M2634" s="40"/>
      <c r="N2634" s="160"/>
    </row>
    <row r="2635" spans="2:14" ht="12.75">
      <c r="B2635" s="34"/>
      <c r="C2635" s="34"/>
      <c r="D2635" s="34"/>
      <c r="E2635" s="34"/>
      <c r="K2635" s="42"/>
      <c r="L2635" s="43"/>
      <c r="M2635" s="40"/>
      <c r="N2635" s="160"/>
    </row>
    <row r="2636" spans="2:14" ht="12.75">
      <c r="B2636" s="34"/>
      <c r="C2636" s="34"/>
      <c r="D2636" s="34"/>
      <c r="E2636" s="34"/>
      <c r="K2636" s="42"/>
      <c r="L2636" s="43"/>
      <c r="M2636" s="40"/>
      <c r="N2636" s="160"/>
    </row>
    <row r="2637" spans="2:14" ht="12.75">
      <c r="B2637" s="34"/>
      <c r="C2637" s="34"/>
      <c r="D2637" s="34"/>
      <c r="E2637" s="34"/>
      <c r="K2637" s="42"/>
      <c r="L2637" s="43"/>
      <c r="M2637" s="40"/>
      <c r="N2637" s="160"/>
    </row>
    <row r="2638" spans="2:14" ht="12.75">
      <c r="B2638" s="34"/>
      <c r="C2638" s="34"/>
      <c r="D2638" s="34"/>
      <c r="E2638" s="34"/>
      <c r="K2638" s="42"/>
      <c r="L2638" s="43"/>
      <c r="M2638" s="40"/>
      <c r="N2638" s="160"/>
    </row>
    <row r="2639" spans="2:14" ht="12.75">
      <c r="B2639" s="34"/>
      <c r="C2639" s="34"/>
      <c r="D2639" s="34"/>
      <c r="E2639" s="34"/>
      <c r="K2639" s="42"/>
      <c r="L2639" s="43"/>
      <c r="M2639" s="40"/>
      <c r="N2639" s="160"/>
    </row>
    <row r="2640" spans="2:14" ht="12.75">
      <c r="B2640" s="34"/>
      <c r="C2640" s="34"/>
      <c r="D2640" s="34"/>
      <c r="E2640" s="34"/>
      <c r="K2640" s="42"/>
      <c r="L2640" s="43"/>
      <c r="M2640" s="40"/>
      <c r="N2640" s="160"/>
    </row>
    <row r="2641" spans="2:14" ht="12.75">
      <c r="B2641" s="34"/>
      <c r="C2641" s="34"/>
      <c r="D2641" s="34"/>
      <c r="E2641" s="34"/>
      <c r="K2641" s="42"/>
      <c r="L2641" s="43"/>
      <c r="M2641" s="40"/>
      <c r="N2641" s="160"/>
    </row>
    <row r="2642" spans="2:14" ht="12.75">
      <c r="B2642" s="34"/>
      <c r="C2642" s="34"/>
      <c r="D2642" s="34"/>
      <c r="E2642" s="34"/>
      <c r="K2642" s="42"/>
      <c r="L2642" s="43"/>
      <c r="M2642" s="40"/>
      <c r="N2642" s="160"/>
    </row>
    <row r="2643" spans="2:14" ht="12.75">
      <c r="B2643" s="34"/>
      <c r="C2643" s="34"/>
      <c r="D2643" s="34"/>
      <c r="E2643" s="34"/>
      <c r="K2643" s="42"/>
      <c r="L2643" s="43"/>
      <c r="M2643" s="40"/>
      <c r="N2643" s="160"/>
    </row>
    <row r="2644" spans="2:14" ht="12.75">
      <c r="B2644" s="34"/>
      <c r="C2644" s="34"/>
      <c r="D2644" s="34"/>
      <c r="E2644" s="34"/>
      <c r="K2644" s="42"/>
      <c r="L2644" s="43"/>
      <c r="M2644" s="40"/>
      <c r="N2644" s="160"/>
    </row>
    <row r="2645" spans="2:14" ht="12.75">
      <c r="B2645" s="34"/>
      <c r="C2645" s="34"/>
      <c r="D2645" s="34"/>
      <c r="E2645" s="34"/>
      <c r="K2645" s="42"/>
      <c r="L2645" s="43"/>
      <c r="M2645" s="40"/>
      <c r="N2645" s="160"/>
    </row>
    <row r="2646" spans="2:14" ht="12.75">
      <c r="B2646" s="34"/>
      <c r="C2646" s="34"/>
      <c r="D2646" s="34"/>
      <c r="E2646" s="34"/>
      <c r="K2646" s="42"/>
      <c r="L2646" s="43"/>
      <c r="M2646" s="40"/>
      <c r="N2646" s="160"/>
    </row>
    <row r="2647" spans="2:14" ht="12.75">
      <c r="B2647" s="34"/>
      <c r="C2647" s="34"/>
      <c r="D2647" s="34"/>
      <c r="E2647" s="34"/>
      <c r="K2647" s="42"/>
      <c r="L2647" s="43"/>
      <c r="M2647" s="40"/>
      <c r="N2647" s="160"/>
    </row>
    <row r="2648" spans="2:14" ht="12.75">
      <c r="B2648" s="34"/>
      <c r="C2648" s="34"/>
      <c r="D2648" s="34"/>
      <c r="E2648" s="34"/>
      <c r="K2648" s="42"/>
      <c r="L2648" s="43"/>
      <c r="M2648" s="40"/>
      <c r="N2648" s="160"/>
    </row>
    <row r="2649" spans="2:14" ht="12.75">
      <c r="B2649" s="34"/>
      <c r="C2649" s="34"/>
      <c r="D2649" s="34"/>
      <c r="E2649" s="34"/>
      <c r="K2649" s="42"/>
      <c r="L2649" s="43"/>
      <c r="M2649" s="40"/>
      <c r="N2649" s="160"/>
    </row>
    <row r="2650" spans="2:14" ht="12.75">
      <c r="B2650" s="34"/>
      <c r="C2650" s="34"/>
      <c r="D2650" s="34"/>
      <c r="E2650" s="34"/>
      <c r="K2650" s="42"/>
      <c r="L2650" s="43"/>
      <c r="M2650" s="40"/>
      <c r="N2650" s="160"/>
    </row>
    <row r="2651" spans="2:14" ht="12.75">
      <c r="B2651" s="34"/>
      <c r="C2651" s="34"/>
      <c r="D2651" s="34"/>
      <c r="E2651" s="34"/>
      <c r="K2651" s="42"/>
      <c r="L2651" s="43"/>
      <c r="M2651" s="40"/>
      <c r="N2651" s="160"/>
    </row>
    <row r="2652" spans="2:14" ht="12.75">
      <c r="B2652" s="34"/>
      <c r="C2652" s="34"/>
      <c r="D2652" s="34"/>
      <c r="E2652" s="34"/>
      <c r="K2652" s="42"/>
      <c r="L2652" s="43"/>
      <c r="M2652" s="40"/>
      <c r="N2652" s="160"/>
    </row>
    <row r="2653" spans="2:14" ht="12.75">
      <c r="B2653" s="34"/>
      <c r="C2653" s="34"/>
      <c r="D2653" s="34"/>
      <c r="E2653" s="34"/>
      <c r="K2653" s="42"/>
      <c r="L2653" s="43"/>
      <c r="M2653" s="40"/>
      <c r="N2653" s="160"/>
    </row>
    <row r="2654" spans="2:14" ht="12.75">
      <c r="B2654" s="34"/>
      <c r="C2654" s="34"/>
      <c r="D2654" s="34"/>
      <c r="E2654" s="34"/>
      <c r="K2654" s="42"/>
      <c r="L2654" s="43"/>
      <c r="M2654" s="40"/>
      <c r="N2654" s="160"/>
    </row>
    <row r="2655" spans="2:14" ht="12.75">
      <c r="B2655" s="34"/>
      <c r="C2655" s="34"/>
      <c r="D2655" s="34"/>
      <c r="E2655" s="34"/>
      <c r="K2655" s="42"/>
      <c r="L2655" s="43"/>
      <c r="M2655" s="40"/>
      <c r="N2655" s="160"/>
    </row>
    <row r="2656" spans="2:14" ht="12.75">
      <c r="B2656" s="34"/>
      <c r="C2656" s="34"/>
      <c r="D2656" s="34"/>
      <c r="E2656" s="34"/>
      <c r="K2656" s="42"/>
      <c r="L2656" s="43"/>
      <c r="M2656" s="40"/>
      <c r="N2656" s="160"/>
    </row>
    <row r="2657" spans="2:14" ht="12.75">
      <c r="B2657" s="34"/>
      <c r="C2657" s="34"/>
      <c r="D2657" s="34"/>
      <c r="E2657" s="34"/>
      <c r="K2657" s="42"/>
      <c r="L2657" s="43"/>
      <c r="M2657" s="40"/>
      <c r="N2657" s="160"/>
    </row>
    <row r="2658" spans="2:14" ht="12.75">
      <c r="B2658" s="34"/>
      <c r="C2658" s="34"/>
      <c r="D2658" s="34"/>
      <c r="E2658" s="34"/>
      <c r="K2658" s="42"/>
      <c r="L2658" s="43"/>
      <c r="M2658" s="40"/>
      <c r="N2658" s="160"/>
    </row>
    <row r="2659" spans="2:14" ht="12.75">
      <c r="B2659" s="34"/>
      <c r="C2659" s="34"/>
      <c r="D2659" s="34"/>
      <c r="E2659" s="34"/>
      <c r="K2659" s="42"/>
      <c r="L2659" s="43"/>
      <c r="M2659" s="40"/>
      <c r="N2659" s="160"/>
    </row>
    <row r="2660" spans="2:14" ht="12.75">
      <c r="B2660" s="34"/>
      <c r="C2660" s="34"/>
      <c r="D2660" s="34"/>
      <c r="E2660" s="34"/>
      <c r="K2660" s="42"/>
      <c r="L2660" s="43"/>
      <c r="M2660" s="40"/>
      <c r="N2660" s="160"/>
    </row>
    <row r="2661" spans="2:14" ht="12.75">
      <c r="B2661" s="34"/>
      <c r="C2661" s="34"/>
      <c r="D2661" s="34"/>
      <c r="E2661" s="34"/>
      <c r="K2661" s="42"/>
      <c r="L2661" s="43"/>
      <c r="M2661" s="40"/>
      <c r="N2661" s="160"/>
    </row>
    <row r="2662" spans="2:14" ht="12.75">
      <c r="B2662" s="34"/>
      <c r="C2662" s="34"/>
      <c r="D2662" s="34"/>
      <c r="E2662" s="34"/>
      <c r="K2662" s="42"/>
      <c r="L2662" s="43"/>
      <c r="M2662" s="40"/>
      <c r="N2662" s="160"/>
    </row>
    <row r="2663" spans="2:14" ht="12.75">
      <c r="B2663" s="34"/>
      <c r="C2663" s="34"/>
      <c r="D2663" s="34"/>
      <c r="E2663" s="34"/>
      <c r="K2663" s="42"/>
      <c r="L2663" s="43"/>
      <c r="M2663" s="40"/>
      <c r="N2663" s="160"/>
    </row>
    <row r="2664" spans="2:14" ht="12.75">
      <c r="B2664" s="34"/>
      <c r="C2664" s="34"/>
      <c r="D2664" s="34"/>
      <c r="E2664" s="34"/>
      <c r="K2664" s="42"/>
      <c r="L2664" s="43"/>
      <c r="M2664" s="40"/>
      <c r="N2664" s="160"/>
    </row>
    <row r="2665" spans="2:14" ht="12.75">
      <c r="B2665" s="34"/>
      <c r="C2665" s="34"/>
      <c r="D2665" s="34"/>
      <c r="E2665" s="34"/>
      <c r="K2665" s="42"/>
      <c r="L2665" s="43"/>
      <c r="M2665" s="40"/>
      <c r="N2665" s="160"/>
    </row>
    <row r="2666" spans="2:14" ht="12.75">
      <c r="B2666" s="34"/>
      <c r="C2666" s="34"/>
      <c r="D2666" s="34"/>
      <c r="E2666" s="34"/>
      <c r="K2666" s="42"/>
      <c r="L2666" s="43"/>
      <c r="M2666" s="40"/>
      <c r="N2666" s="160"/>
    </row>
    <row r="2667" spans="2:14" ht="12.75">
      <c r="B2667" s="34"/>
      <c r="C2667" s="34"/>
      <c r="D2667" s="34"/>
      <c r="E2667" s="34"/>
      <c r="K2667" s="42"/>
      <c r="L2667" s="43"/>
      <c r="M2667" s="40"/>
      <c r="N2667" s="160"/>
    </row>
    <row r="2668" spans="2:14" ht="12.75">
      <c r="B2668" s="34"/>
      <c r="C2668" s="34"/>
      <c r="D2668" s="34"/>
      <c r="E2668" s="34"/>
      <c r="K2668" s="42"/>
      <c r="L2668" s="43"/>
      <c r="M2668" s="40"/>
      <c r="N2668" s="160"/>
    </row>
    <row r="2669" spans="2:14" ht="12.75">
      <c r="B2669" s="34"/>
      <c r="C2669" s="34"/>
      <c r="D2669" s="34"/>
      <c r="E2669" s="34"/>
      <c r="K2669" s="42"/>
      <c r="L2669" s="43"/>
      <c r="M2669" s="40"/>
      <c r="N2669" s="160"/>
    </row>
    <row r="2670" spans="2:14" ht="12.75">
      <c r="B2670" s="34"/>
      <c r="C2670" s="34"/>
      <c r="D2670" s="34"/>
      <c r="E2670" s="34"/>
      <c r="K2670" s="42"/>
      <c r="L2670" s="43"/>
      <c r="M2670" s="40"/>
      <c r="N2670" s="160"/>
    </row>
    <row r="2671" spans="2:14" ht="12.75">
      <c r="B2671" s="34"/>
      <c r="C2671" s="34"/>
      <c r="D2671" s="34"/>
      <c r="E2671" s="34"/>
      <c r="K2671" s="42"/>
      <c r="L2671" s="43"/>
      <c r="M2671" s="40"/>
      <c r="N2671" s="160"/>
    </row>
    <row r="2672" spans="2:14" ht="12.75">
      <c r="B2672" s="34"/>
      <c r="C2672" s="34"/>
      <c r="D2672" s="34"/>
      <c r="E2672" s="34"/>
      <c r="K2672" s="42"/>
      <c r="L2672" s="43"/>
      <c r="M2672" s="40"/>
      <c r="N2672" s="160"/>
    </row>
    <row r="2673" spans="2:14" ht="12.75">
      <c r="B2673" s="34"/>
      <c r="C2673" s="34"/>
      <c r="D2673" s="34"/>
      <c r="E2673" s="34"/>
      <c r="K2673" s="42"/>
      <c r="L2673" s="43"/>
      <c r="M2673" s="40"/>
      <c r="N2673" s="160"/>
    </row>
    <row r="2674" spans="2:14" ht="12.75">
      <c r="B2674" s="34"/>
      <c r="C2674" s="34"/>
      <c r="D2674" s="34"/>
      <c r="E2674" s="34"/>
      <c r="K2674" s="42"/>
      <c r="L2674" s="43"/>
      <c r="M2674" s="40"/>
      <c r="N2674" s="160"/>
    </row>
    <row r="2675" spans="2:14" ht="12.75">
      <c r="B2675" s="34"/>
      <c r="C2675" s="34"/>
      <c r="D2675" s="34"/>
      <c r="E2675" s="34"/>
      <c r="K2675" s="42"/>
      <c r="L2675" s="43"/>
      <c r="M2675" s="40"/>
      <c r="N2675" s="160"/>
    </row>
    <row r="2676" spans="2:14" ht="12.75">
      <c r="B2676" s="34"/>
      <c r="C2676" s="34"/>
      <c r="D2676" s="34"/>
      <c r="E2676" s="34"/>
      <c r="K2676" s="42"/>
      <c r="L2676" s="43"/>
      <c r="M2676" s="40"/>
      <c r="N2676" s="160"/>
    </row>
    <row r="2677" spans="2:14" ht="12.75">
      <c r="B2677" s="34"/>
      <c r="C2677" s="34"/>
      <c r="D2677" s="34"/>
      <c r="E2677" s="34"/>
      <c r="K2677" s="42"/>
      <c r="L2677" s="43"/>
      <c r="M2677" s="40"/>
      <c r="N2677" s="160"/>
    </row>
    <row r="2678" spans="2:14" ht="12.75">
      <c r="B2678" s="34"/>
      <c r="C2678" s="34"/>
      <c r="D2678" s="34"/>
      <c r="E2678" s="34"/>
      <c r="K2678" s="42"/>
      <c r="L2678" s="43"/>
      <c r="M2678" s="40"/>
      <c r="N2678" s="160"/>
    </row>
    <row r="2679" spans="2:14" ht="12.75">
      <c r="B2679" s="34"/>
      <c r="C2679" s="34"/>
      <c r="D2679" s="34"/>
      <c r="E2679" s="34"/>
      <c r="K2679" s="42"/>
      <c r="L2679" s="43"/>
      <c r="M2679" s="40"/>
      <c r="N2679" s="160"/>
    </row>
    <row r="2680" spans="2:14" ht="12.75">
      <c r="B2680" s="34"/>
      <c r="C2680" s="34"/>
      <c r="D2680" s="34"/>
      <c r="E2680" s="34"/>
      <c r="K2680" s="42"/>
      <c r="L2680" s="43"/>
      <c r="M2680" s="40"/>
      <c r="N2680" s="160"/>
    </row>
    <row r="2681" spans="2:14" ht="12.75">
      <c r="B2681" s="34"/>
      <c r="C2681" s="34"/>
      <c r="D2681" s="34"/>
      <c r="E2681" s="34"/>
      <c r="K2681" s="42"/>
      <c r="L2681" s="43"/>
      <c r="M2681" s="40"/>
      <c r="N2681" s="160"/>
    </row>
    <row r="2682" spans="2:14" ht="12.75">
      <c r="B2682" s="34"/>
      <c r="C2682" s="34"/>
      <c r="D2682" s="34"/>
      <c r="E2682" s="34"/>
      <c r="K2682" s="42"/>
      <c r="L2682" s="43"/>
      <c r="M2682" s="40"/>
      <c r="N2682" s="160"/>
    </row>
    <row r="2683" spans="2:14" ht="12.75">
      <c r="B2683" s="34"/>
      <c r="C2683" s="34"/>
      <c r="D2683" s="34"/>
      <c r="E2683" s="34"/>
      <c r="K2683" s="42"/>
      <c r="L2683" s="43"/>
      <c r="M2683" s="40"/>
      <c r="N2683" s="160"/>
    </row>
    <row r="2684" spans="2:14" ht="12.75">
      <c r="B2684" s="34"/>
      <c r="C2684" s="34"/>
      <c r="D2684" s="34"/>
      <c r="E2684" s="34"/>
      <c r="K2684" s="42"/>
      <c r="L2684" s="43"/>
      <c r="M2684" s="40"/>
      <c r="N2684" s="160"/>
    </row>
    <row r="2685" spans="2:14" ht="12.75">
      <c r="B2685" s="34"/>
      <c r="C2685" s="34"/>
      <c r="D2685" s="34"/>
      <c r="E2685" s="34"/>
      <c r="K2685" s="42"/>
      <c r="L2685" s="43"/>
      <c r="M2685" s="40"/>
      <c r="N2685" s="160"/>
    </row>
    <row r="2686" spans="2:14" ht="12.75">
      <c r="B2686" s="34"/>
      <c r="C2686" s="34"/>
      <c r="D2686" s="34"/>
      <c r="E2686" s="34"/>
      <c r="K2686" s="42"/>
      <c r="L2686" s="43"/>
      <c r="M2686" s="40"/>
      <c r="N2686" s="160"/>
    </row>
    <row r="2687" spans="2:14" ht="12.75">
      <c r="B2687" s="34"/>
      <c r="C2687" s="34"/>
      <c r="D2687" s="34"/>
      <c r="E2687" s="34"/>
      <c r="K2687" s="42"/>
      <c r="L2687" s="43"/>
      <c r="M2687" s="40"/>
      <c r="N2687" s="160"/>
    </row>
    <row r="2688" spans="2:14" ht="12.75">
      <c r="B2688" s="34"/>
      <c r="C2688" s="34"/>
      <c r="D2688" s="34"/>
      <c r="E2688" s="34"/>
      <c r="K2688" s="42"/>
      <c r="L2688" s="43"/>
      <c r="M2688" s="40"/>
      <c r="N2688" s="160"/>
    </row>
    <row r="2689" spans="2:14" ht="12.75">
      <c r="B2689" s="34"/>
      <c r="C2689" s="34"/>
      <c r="D2689" s="34"/>
      <c r="E2689" s="34"/>
      <c r="K2689" s="42"/>
      <c r="L2689" s="43"/>
      <c r="M2689" s="40"/>
      <c r="N2689" s="160"/>
    </row>
    <row r="2690" spans="2:14" ht="12.75">
      <c r="B2690" s="34"/>
      <c r="C2690" s="34"/>
      <c r="D2690" s="34"/>
      <c r="E2690" s="34"/>
      <c r="K2690" s="42"/>
      <c r="L2690" s="43"/>
      <c r="M2690" s="40"/>
      <c r="N2690" s="160"/>
    </row>
    <row r="2691" spans="2:14" ht="12.75">
      <c r="B2691" s="34"/>
      <c r="C2691" s="34"/>
      <c r="D2691" s="34"/>
      <c r="E2691" s="34"/>
      <c r="K2691" s="42"/>
      <c r="L2691" s="43"/>
      <c r="M2691" s="40"/>
      <c r="N2691" s="160"/>
    </row>
    <row r="2692" spans="2:14" ht="12.75">
      <c r="B2692" s="34"/>
      <c r="C2692" s="34"/>
      <c r="D2692" s="34"/>
      <c r="E2692" s="34"/>
      <c r="K2692" s="42"/>
      <c r="L2692" s="43"/>
      <c r="M2692" s="40"/>
      <c r="N2692" s="160"/>
    </row>
    <row r="2693" spans="2:14" ht="12.75">
      <c r="B2693" s="34"/>
      <c r="C2693" s="34"/>
      <c r="D2693" s="34"/>
      <c r="E2693" s="34"/>
      <c r="K2693" s="42"/>
      <c r="L2693" s="43"/>
      <c r="M2693" s="40"/>
      <c r="N2693" s="160"/>
    </row>
    <row r="2694" spans="2:14" ht="12.75">
      <c r="B2694" s="34"/>
      <c r="C2694" s="34"/>
      <c r="D2694" s="34"/>
      <c r="E2694" s="34"/>
      <c r="K2694" s="42"/>
      <c r="L2694" s="43"/>
      <c r="M2694" s="40"/>
      <c r="N2694" s="160"/>
    </row>
    <row r="2695" spans="2:14" ht="12.75">
      <c r="B2695" s="34"/>
      <c r="C2695" s="34"/>
      <c r="D2695" s="34"/>
      <c r="E2695" s="34"/>
      <c r="K2695" s="42"/>
      <c r="L2695" s="43"/>
      <c r="M2695" s="40"/>
      <c r="N2695" s="160"/>
    </row>
    <row r="2696" spans="2:14" ht="12.75">
      <c r="B2696" s="34"/>
      <c r="C2696" s="34"/>
      <c r="D2696" s="34"/>
      <c r="E2696" s="34"/>
      <c r="K2696" s="42"/>
      <c r="L2696" s="43"/>
      <c r="M2696" s="40"/>
      <c r="N2696" s="160"/>
    </row>
    <row r="2697" spans="2:14" ht="12.75">
      <c r="B2697" s="34"/>
      <c r="C2697" s="34"/>
      <c r="D2697" s="34"/>
      <c r="E2697" s="34"/>
      <c r="K2697" s="42"/>
      <c r="L2697" s="43"/>
      <c r="M2697" s="40"/>
      <c r="N2697" s="160"/>
    </row>
    <row r="2698" spans="2:14" ht="12.75">
      <c r="B2698" s="34"/>
      <c r="C2698" s="34"/>
      <c r="D2698" s="34"/>
      <c r="E2698" s="34"/>
      <c r="K2698" s="42"/>
      <c r="L2698" s="43"/>
      <c r="M2698" s="40"/>
      <c r="N2698" s="160"/>
    </row>
    <row r="2699" spans="2:14" ht="12.75">
      <c r="B2699" s="34"/>
      <c r="C2699" s="34"/>
      <c r="D2699" s="34"/>
      <c r="E2699" s="34"/>
      <c r="K2699" s="42"/>
      <c r="L2699" s="43"/>
      <c r="M2699" s="40"/>
      <c r="N2699" s="160"/>
    </row>
    <row r="2700" spans="2:14" ht="12.75">
      <c r="B2700" s="34"/>
      <c r="C2700" s="34"/>
      <c r="D2700" s="34"/>
      <c r="E2700" s="34"/>
      <c r="K2700" s="42"/>
      <c r="L2700" s="43"/>
      <c r="M2700" s="40"/>
      <c r="N2700" s="160"/>
    </row>
    <row r="2701" spans="2:14" ht="12.75">
      <c r="B2701" s="34"/>
      <c r="C2701" s="34"/>
      <c r="D2701" s="34"/>
      <c r="E2701" s="34"/>
      <c r="K2701" s="42"/>
      <c r="L2701" s="43"/>
      <c r="M2701" s="40"/>
      <c r="N2701" s="160"/>
    </row>
    <row r="2702" spans="2:14" ht="12.75">
      <c r="B2702" s="34"/>
      <c r="C2702" s="34"/>
      <c r="D2702" s="34"/>
      <c r="E2702" s="34"/>
      <c r="K2702" s="42"/>
      <c r="L2702" s="43"/>
      <c r="M2702" s="40"/>
      <c r="N2702" s="160"/>
    </row>
    <row r="2703" spans="2:14" ht="12.75">
      <c r="B2703" s="34"/>
      <c r="C2703" s="34"/>
      <c r="D2703" s="34"/>
      <c r="E2703" s="34"/>
      <c r="K2703" s="42"/>
      <c r="L2703" s="43"/>
      <c r="M2703" s="40"/>
      <c r="N2703" s="160"/>
    </row>
    <row r="2704" spans="2:14" ht="12.75">
      <c r="B2704" s="34"/>
      <c r="C2704" s="34"/>
      <c r="D2704" s="34"/>
      <c r="E2704" s="34"/>
      <c r="K2704" s="42"/>
      <c r="L2704" s="43"/>
      <c r="M2704" s="40"/>
      <c r="N2704" s="160"/>
    </row>
    <row r="2705" spans="2:14" ht="12.75">
      <c r="B2705" s="34"/>
      <c r="C2705" s="34"/>
      <c r="D2705" s="34"/>
      <c r="E2705" s="34"/>
      <c r="K2705" s="42"/>
      <c r="L2705" s="43"/>
      <c r="M2705" s="40"/>
      <c r="N2705" s="160"/>
    </row>
    <row r="2706" spans="2:14" ht="12.75">
      <c r="B2706" s="34"/>
      <c r="C2706" s="34"/>
      <c r="D2706" s="34"/>
      <c r="E2706" s="34"/>
      <c r="K2706" s="42"/>
      <c r="L2706" s="43"/>
      <c r="M2706" s="40"/>
      <c r="N2706" s="160"/>
    </row>
    <row r="2707" spans="2:14" ht="12.75">
      <c r="B2707" s="34"/>
      <c r="C2707" s="34"/>
      <c r="D2707" s="34"/>
      <c r="E2707" s="34"/>
      <c r="K2707" s="42"/>
      <c r="L2707" s="43"/>
      <c r="M2707" s="40"/>
      <c r="N2707" s="160"/>
    </row>
    <row r="2708" spans="2:14" ht="12.75">
      <c r="B2708" s="34"/>
      <c r="C2708" s="34"/>
      <c r="D2708" s="34"/>
      <c r="E2708" s="34"/>
      <c r="K2708" s="42"/>
      <c r="L2708" s="43"/>
      <c r="M2708" s="40"/>
      <c r="N2708" s="160"/>
    </row>
    <row r="2709" spans="2:14" ht="12.75">
      <c r="B2709" s="34"/>
      <c r="C2709" s="34"/>
      <c r="D2709" s="34"/>
      <c r="E2709" s="34"/>
      <c r="K2709" s="42"/>
      <c r="L2709" s="43"/>
      <c r="M2709" s="40"/>
      <c r="N2709" s="160"/>
    </row>
    <row r="2710" spans="2:14" ht="12.75">
      <c r="B2710" s="34"/>
      <c r="C2710" s="34"/>
      <c r="D2710" s="34"/>
      <c r="E2710" s="34"/>
      <c r="K2710" s="42"/>
      <c r="L2710" s="43"/>
      <c r="M2710" s="40"/>
      <c r="N2710" s="160"/>
    </row>
    <row r="2711" spans="2:14" ht="12.75">
      <c r="B2711" s="34"/>
      <c r="C2711" s="34"/>
      <c r="D2711" s="34"/>
      <c r="E2711" s="34"/>
      <c r="K2711" s="42"/>
      <c r="L2711" s="43"/>
      <c r="M2711" s="40"/>
      <c r="N2711" s="160"/>
    </row>
    <row r="2712" spans="2:14" ht="12.75">
      <c r="B2712" s="34"/>
      <c r="C2712" s="34"/>
      <c r="D2712" s="34"/>
      <c r="E2712" s="34"/>
      <c r="K2712" s="42"/>
      <c r="L2712" s="43"/>
      <c r="M2712" s="40"/>
      <c r="N2712" s="160"/>
    </row>
    <row r="2713" spans="2:14" ht="12.75">
      <c r="B2713" s="34"/>
      <c r="C2713" s="34"/>
      <c r="D2713" s="34"/>
      <c r="E2713" s="34"/>
      <c r="K2713" s="42"/>
      <c r="L2713" s="43"/>
      <c r="M2713" s="40"/>
      <c r="N2713" s="160"/>
    </row>
    <row r="2714" spans="2:14" ht="12.75">
      <c r="B2714" s="34"/>
      <c r="C2714" s="34"/>
      <c r="D2714" s="34"/>
      <c r="E2714" s="34"/>
      <c r="K2714" s="42"/>
      <c r="L2714" s="43"/>
      <c r="M2714" s="40"/>
      <c r="N2714" s="160"/>
    </row>
    <row r="2715" spans="2:14" ht="12.75">
      <c r="B2715" s="34"/>
      <c r="C2715" s="34"/>
      <c r="D2715" s="34"/>
      <c r="E2715" s="34"/>
      <c r="K2715" s="42"/>
      <c r="L2715" s="43"/>
      <c r="M2715" s="40"/>
      <c r="N2715" s="160"/>
    </row>
    <row r="2716" spans="2:14" ht="12.75">
      <c r="B2716" s="34"/>
      <c r="C2716" s="34"/>
      <c r="D2716" s="34"/>
      <c r="E2716" s="34"/>
      <c r="K2716" s="42"/>
      <c r="L2716" s="43"/>
      <c r="M2716" s="40"/>
      <c r="N2716" s="160"/>
    </row>
    <row r="2717" spans="2:14" ht="12.75">
      <c r="B2717" s="34"/>
      <c r="C2717" s="34"/>
      <c r="D2717" s="34"/>
      <c r="E2717" s="34"/>
      <c r="K2717" s="42"/>
      <c r="L2717" s="43"/>
      <c r="M2717" s="40"/>
      <c r="N2717" s="160"/>
    </row>
    <row r="2718" spans="2:14" ht="12.75">
      <c r="B2718" s="34"/>
      <c r="C2718" s="34"/>
      <c r="D2718" s="34"/>
      <c r="E2718" s="34"/>
      <c r="K2718" s="42"/>
      <c r="L2718" s="43"/>
      <c r="M2718" s="40"/>
      <c r="N2718" s="160"/>
    </row>
    <row r="2719" spans="2:14" ht="12.75">
      <c r="B2719" s="34"/>
      <c r="C2719" s="34"/>
      <c r="D2719" s="34"/>
      <c r="E2719" s="34"/>
      <c r="K2719" s="42"/>
      <c r="L2719" s="43"/>
      <c r="M2719" s="40"/>
      <c r="N2719" s="160"/>
    </row>
    <row r="2720" spans="2:14" ht="12.75">
      <c r="B2720" s="34"/>
      <c r="C2720" s="34"/>
      <c r="D2720" s="34"/>
      <c r="E2720" s="34"/>
      <c r="K2720" s="42"/>
      <c r="L2720" s="43"/>
      <c r="M2720" s="40"/>
      <c r="N2720" s="160"/>
    </row>
    <row r="2721" spans="2:14" ht="12.75">
      <c r="B2721" s="34"/>
      <c r="C2721" s="34"/>
      <c r="D2721" s="34"/>
      <c r="E2721" s="34"/>
      <c r="K2721" s="42"/>
      <c r="L2721" s="43"/>
      <c r="M2721" s="40"/>
      <c r="N2721" s="160"/>
    </row>
    <row r="2722" spans="2:14" ht="12.75">
      <c r="B2722" s="34"/>
      <c r="C2722" s="34"/>
      <c r="D2722" s="34"/>
      <c r="E2722" s="34"/>
      <c r="K2722" s="42"/>
      <c r="L2722" s="43"/>
      <c r="M2722" s="40"/>
      <c r="N2722" s="160"/>
    </row>
    <row r="2723" spans="2:14" ht="12.75">
      <c r="B2723" s="34"/>
      <c r="C2723" s="34"/>
      <c r="D2723" s="34"/>
      <c r="E2723" s="34"/>
      <c r="K2723" s="42"/>
      <c r="L2723" s="43"/>
      <c r="M2723" s="40"/>
      <c r="N2723" s="160"/>
    </row>
    <row r="2724" spans="2:14" ht="12.75">
      <c r="B2724" s="34"/>
      <c r="C2724" s="34"/>
      <c r="D2724" s="34"/>
      <c r="E2724" s="34"/>
      <c r="K2724" s="42"/>
      <c r="L2724" s="43"/>
      <c r="M2724" s="40"/>
      <c r="N2724" s="160"/>
    </row>
    <row r="2725" spans="2:14" ht="12.75">
      <c r="B2725" s="34"/>
      <c r="C2725" s="34"/>
      <c r="D2725" s="34"/>
      <c r="E2725" s="34"/>
      <c r="K2725" s="42"/>
      <c r="L2725" s="43"/>
      <c r="M2725" s="40"/>
      <c r="N2725" s="160"/>
    </row>
    <row r="2726" spans="2:14" ht="12.75">
      <c r="B2726" s="34"/>
      <c r="C2726" s="34"/>
      <c r="D2726" s="34"/>
      <c r="E2726" s="34"/>
      <c r="K2726" s="42"/>
      <c r="L2726" s="43"/>
      <c r="M2726" s="40"/>
      <c r="N2726" s="160"/>
    </row>
    <row r="2727" spans="2:14" ht="12.75">
      <c r="B2727" s="34"/>
      <c r="C2727" s="34"/>
      <c r="D2727" s="34"/>
      <c r="E2727" s="34"/>
      <c r="K2727" s="42"/>
      <c r="L2727" s="43"/>
      <c r="M2727" s="40"/>
      <c r="N2727" s="160"/>
    </row>
    <row r="2728" spans="2:14" ht="12.75">
      <c r="B2728" s="34"/>
      <c r="C2728" s="34"/>
      <c r="D2728" s="34"/>
      <c r="E2728" s="34"/>
      <c r="K2728" s="42"/>
      <c r="L2728" s="43"/>
      <c r="M2728" s="40"/>
      <c r="N2728" s="160"/>
    </row>
    <row r="2729" spans="2:14" ht="12.75">
      <c r="B2729" s="34"/>
      <c r="C2729" s="34"/>
      <c r="D2729" s="34"/>
      <c r="E2729" s="34"/>
      <c r="K2729" s="42"/>
      <c r="L2729" s="43"/>
      <c r="M2729" s="40"/>
      <c r="N2729" s="160"/>
    </row>
    <row r="2730" spans="2:14" ht="12.75">
      <c r="B2730" s="34"/>
      <c r="C2730" s="34"/>
      <c r="D2730" s="34"/>
      <c r="E2730" s="34"/>
      <c r="K2730" s="42"/>
      <c r="L2730" s="43"/>
      <c r="M2730" s="40"/>
      <c r="N2730" s="160"/>
    </row>
    <row r="2731" spans="2:14" ht="12.75">
      <c r="B2731" s="34"/>
      <c r="C2731" s="34"/>
      <c r="D2731" s="34"/>
      <c r="E2731" s="34"/>
      <c r="K2731" s="42"/>
      <c r="L2731" s="43"/>
      <c r="M2731" s="40"/>
      <c r="N2731" s="160"/>
    </row>
    <row r="2732" spans="2:14" ht="12.75">
      <c r="B2732" s="34"/>
      <c r="C2732" s="34"/>
      <c r="D2732" s="34"/>
      <c r="E2732" s="34"/>
      <c r="K2732" s="42"/>
      <c r="L2732" s="43"/>
      <c r="M2732" s="40"/>
      <c r="N2732" s="160"/>
    </row>
    <row r="2733" spans="2:14" ht="12.75">
      <c r="B2733" s="34"/>
      <c r="C2733" s="34"/>
      <c r="D2733" s="34"/>
      <c r="E2733" s="34"/>
      <c r="K2733" s="42"/>
      <c r="L2733" s="43"/>
      <c r="M2733" s="40"/>
      <c r="N2733" s="160"/>
    </row>
    <row r="2734" spans="2:14" ht="12.75">
      <c r="B2734" s="34"/>
      <c r="C2734" s="34"/>
      <c r="D2734" s="34"/>
      <c r="E2734" s="34"/>
      <c r="K2734" s="42"/>
      <c r="L2734" s="43"/>
      <c r="M2734" s="40"/>
      <c r="N2734" s="160"/>
    </row>
    <row r="2735" spans="2:14" ht="12.75">
      <c r="B2735" s="34"/>
      <c r="C2735" s="34"/>
      <c r="D2735" s="34"/>
      <c r="E2735" s="34"/>
      <c r="K2735" s="42"/>
      <c r="L2735" s="43"/>
      <c r="M2735" s="40"/>
      <c r="N2735" s="160"/>
    </row>
    <row r="2736" spans="2:14" ht="12.75">
      <c r="B2736" s="34"/>
      <c r="C2736" s="34"/>
      <c r="D2736" s="34"/>
      <c r="E2736" s="34"/>
      <c r="K2736" s="42"/>
      <c r="L2736" s="43"/>
      <c r="M2736" s="40"/>
      <c r="N2736" s="160"/>
    </row>
    <row r="2737" spans="2:14" ht="12.75">
      <c r="B2737" s="34"/>
      <c r="C2737" s="34"/>
      <c r="D2737" s="34"/>
      <c r="E2737" s="34"/>
      <c r="K2737" s="42"/>
      <c r="L2737" s="43"/>
      <c r="M2737" s="40"/>
      <c r="N2737" s="160"/>
    </row>
    <row r="2738" spans="2:14" ht="12.75">
      <c r="B2738" s="34"/>
      <c r="C2738" s="34"/>
      <c r="D2738" s="34"/>
      <c r="E2738" s="34"/>
      <c r="K2738" s="42"/>
      <c r="L2738" s="43"/>
      <c r="M2738" s="40"/>
      <c r="N2738" s="160"/>
    </row>
    <row r="2739" spans="11:14" ht="12.75">
      <c r="K2739" s="42"/>
      <c r="L2739" s="43"/>
      <c r="M2739" s="40"/>
      <c r="N2739" s="160"/>
    </row>
    <row r="2740" spans="11:14" ht="12.75">
      <c r="K2740" s="42"/>
      <c r="L2740" s="43"/>
      <c r="M2740" s="40"/>
      <c r="N2740" s="160"/>
    </row>
    <row r="2741" spans="11:14" ht="12.75">
      <c r="K2741" s="42"/>
      <c r="L2741" s="43"/>
      <c r="M2741" s="40"/>
      <c r="N2741" s="160"/>
    </row>
    <row r="2742" spans="11:14" ht="12.75">
      <c r="K2742" s="42"/>
      <c r="L2742" s="43"/>
      <c r="M2742" s="40"/>
      <c r="N2742" s="160"/>
    </row>
    <row r="2743" spans="11:14" ht="12.75">
      <c r="K2743" s="42"/>
      <c r="L2743" s="43"/>
      <c r="M2743" s="40"/>
      <c r="N2743" s="160"/>
    </row>
    <row r="2744" spans="11:14" ht="12.75">
      <c r="K2744" s="42"/>
      <c r="L2744" s="43"/>
      <c r="M2744" s="40"/>
      <c r="N2744" s="160"/>
    </row>
    <row r="2745" spans="11:14" ht="12.75">
      <c r="K2745" s="42"/>
      <c r="L2745" s="43"/>
      <c r="M2745" s="40"/>
      <c r="N2745" s="160"/>
    </row>
    <row r="2746" spans="11:14" ht="12.75">
      <c r="K2746" s="42"/>
      <c r="L2746" s="43"/>
      <c r="M2746" s="40"/>
      <c r="N2746" s="160"/>
    </row>
    <row r="2747" spans="11:14" ht="12.75">
      <c r="K2747" s="42"/>
      <c r="L2747" s="43"/>
      <c r="M2747" s="40"/>
      <c r="N2747" s="160"/>
    </row>
    <row r="2748" spans="11:14" ht="12.75">
      <c r="K2748" s="42"/>
      <c r="L2748" s="43"/>
      <c r="M2748" s="40"/>
      <c r="N2748" s="160"/>
    </row>
    <row r="2749" spans="11:14" ht="12.75">
      <c r="K2749" s="42"/>
      <c r="L2749" s="43"/>
      <c r="M2749" s="40"/>
      <c r="N2749" s="160"/>
    </row>
    <row r="2750" spans="11:14" ht="12.75">
      <c r="K2750" s="42"/>
      <c r="L2750" s="43"/>
      <c r="M2750" s="40"/>
      <c r="N2750" s="160"/>
    </row>
    <row r="2751" spans="11:14" ht="12.75">
      <c r="K2751" s="42"/>
      <c r="L2751" s="43"/>
      <c r="M2751" s="40"/>
      <c r="N2751" s="160"/>
    </row>
    <row r="2752" spans="11:14" ht="12.75">
      <c r="K2752" s="42"/>
      <c r="L2752" s="43"/>
      <c r="M2752" s="40"/>
      <c r="N2752" s="160"/>
    </row>
    <row r="2753" spans="11:14" ht="12.75">
      <c r="K2753" s="42"/>
      <c r="L2753" s="43"/>
      <c r="M2753" s="40"/>
      <c r="N2753" s="160"/>
    </row>
    <row r="2754" spans="11:14" ht="12.75">
      <c r="K2754" s="42"/>
      <c r="L2754" s="43"/>
      <c r="M2754" s="40"/>
      <c r="N2754" s="160"/>
    </row>
    <row r="2755" spans="11:14" ht="12.75">
      <c r="K2755" s="42"/>
      <c r="L2755" s="43"/>
      <c r="M2755" s="40"/>
      <c r="N2755" s="160"/>
    </row>
    <row r="2756" spans="11:14" ht="12.75">
      <c r="K2756" s="42"/>
      <c r="L2756" s="43"/>
      <c r="M2756" s="40"/>
      <c r="N2756" s="160"/>
    </row>
    <row r="2757" spans="11:14" ht="12.75">
      <c r="K2757" s="42"/>
      <c r="L2757" s="43"/>
      <c r="M2757" s="40"/>
      <c r="N2757" s="160"/>
    </row>
    <row r="2758" spans="11:14" ht="12.75">
      <c r="K2758" s="42"/>
      <c r="L2758" s="43"/>
      <c r="M2758" s="40"/>
      <c r="N2758" s="160"/>
    </row>
    <row r="2759" spans="11:14" ht="12.75">
      <c r="K2759" s="42"/>
      <c r="L2759" s="43"/>
      <c r="M2759" s="40"/>
      <c r="N2759" s="160"/>
    </row>
    <row r="2760" spans="11:14" ht="12.75">
      <c r="K2760" s="42"/>
      <c r="L2760" s="43"/>
      <c r="M2760" s="40"/>
      <c r="N2760" s="160"/>
    </row>
    <row r="2761" spans="11:14" ht="12.75">
      <c r="K2761" s="42"/>
      <c r="L2761" s="43"/>
      <c r="M2761" s="40"/>
      <c r="N2761" s="160"/>
    </row>
    <row r="2762" spans="11:14" ht="12.75">
      <c r="K2762" s="42"/>
      <c r="L2762" s="43"/>
      <c r="M2762" s="40"/>
      <c r="N2762" s="160"/>
    </row>
    <row r="2763" spans="11:14" ht="12.75">
      <c r="K2763" s="42"/>
      <c r="L2763" s="43"/>
      <c r="M2763" s="40"/>
      <c r="N2763" s="160"/>
    </row>
    <row r="2764" spans="11:14" ht="12.75">
      <c r="K2764" s="42"/>
      <c r="L2764" s="43"/>
      <c r="M2764" s="40"/>
      <c r="N2764" s="160"/>
    </row>
    <row r="2765" spans="11:14" ht="12.75">
      <c r="K2765" s="42"/>
      <c r="L2765" s="43"/>
      <c r="M2765" s="40"/>
      <c r="N2765" s="160"/>
    </row>
    <row r="2766" spans="11:14" ht="12.75">
      <c r="K2766" s="42"/>
      <c r="L2766" s="43"/>
      <c r="M2766" s="40"/>
      <c r="N2766" s="160"/>
    </row>
    <row r="2767" spans="11:14" ht="12.75">
      <c r="K2767" s="42"/>
      <c r="L2767" s="43"/>
      <c r="M2767" s="40"/>
      <c r="N2767" s="160"/>
    </row>
    <row r="2768" spans="11:14" ht="12.75">
      <c r="K2768" s="42"/>
      <c r="L2768" s="43"/>
      <c r="M2768" s="40"/>
      <c r="N2768" s="160"/>
    </row>
    <row r="2769" spans="11:14" ht="12.75">
      <c r="K2769" s="42"/>
      <c r="L2769" s="43"/>
      <c r="M2769" s="40"/>
      <c r="N2769" s="160"/>
    </row>
    <row r="2770" spans="11:14" ht="12.75">
      <c r="K2770" s="42"/>
      <c r="L2770" s="43"/>
      <c r="M2770" s="40"/>
      <c r="N2770" s="160"/>
    </row>
    <row r="2771" spans="11:14" ht="12.75">
      <c r="K2771" s="42"/>
      <c r="L2771" s="43"/>
      <c r="M2771" s="40"/>
      <c r="N2771" s="160"/>
    </row>
    <row r="2772" spans="11:14" ht="12.75">
      <c r="K2772" s="42"/>
      <c r="L2772" s="43"/>
      <c r="M2772" s="40"/>
      <c r="N2772" s="160"/>
    </row>
    <row r="2773" spans="11:14" ht="12.75">
      <c r="K2773" s="42"/>
      <c r="L2773" s="43"/>
      <c r="M2773" s="40"/>
      <c r="N2773" s="160"/>
    </row>
    <row r="2774" spans="11:14" ht="12.75">
      <c r="K2774" s="42"/>
      <c r="L2774" s="43"/>
      <c r="M2774" s="40"/>
      <c r="N2774" s="160"/>
    </row>
    <row r="2775" spans="11:14" ht="12.75">
      <c r="K2775" s="42"/>
      <c r="L2775" s="43"/>
      <c r="M2775" s="40"/>
      <c r="N2775" s="160"/>
    </row>
    <row r="2776" spans="11:14" ht="12.75">
      <c r="K2776" s="42"/>
      <c r="L2776" s="43"/>
      <c r="M2776" s="40"/>
      <c r="N2776" s="160"/>
    </row>
    <row r="2777" spans="11:14" ht="12.75">
      <c r="K2777" s="42"/>
      <c r="L2777" s="43"/>
      <c r="M2777" s="40"/>
      <c r="N2777" s="160"/>
    </row>
    <row r="2778" spans="11:14" ht="12.75">
      <c r="K2778" s="42"/>
      <c r="L2778" s="43"/>
      <c r="M2778" s="40"/>
      <c r="N2778" s="160"/>
    </row>
    <row r="2779" spans="11:14" ht="12.75">
      <c r="K2779" s="42"/>
      <c r="L2779" s="43"/>
      <c r="M2779" s="40"/>
      <c r="N2779" s="160"/>
    </row>
    <row r="2780" spans="11:14" ht="12.75">
      <c r="K2780" s="42"/>
      <c r="L2780" s="43"/>
      <c r="M2780" s="40"/>
      <c r="N2780" s="160"/>
    </row>
    <row r="2781" spans="11:14" ht="12.75">
      <c r="K2781" s="42"/>
      <c r="L2781" s="43"/>
      <c r="M2781" s="40"/>
      <c r="N2781" s="160"/>
    </row>
    <row r="2782" spans="11:14" ht="12.75">
      <c r="K2782" s="42"/>
      <c r="L2782" s="43"/>
      <c r="M2782" s="40"/>
      <c r="N2782" s="160"/>
    </row>
    <row r="2783" spans="11:14" ht="12.75">
      <c r="K2783" s="42"/>
      <c r="L2783" s="43"/>
      <c r="M2783" s="40"/>
      <c r="N2783" s="160"/>
    </row>
    <row r="2784" spans="11:14" ht="12.75">
      <c r="K2784" s="42"/>
      <c r="L2784" s="43"/>
      <c r="M2784" s="40"/>
      <c r="N2784" s="160"/>
    </row>
    <row r="2785" spans="11:14" ht="12.75">
      <c r="K2785" s="42"/>
      <c r="L2785" s="43"/>
      <c r="M2785" s="40"/>
      <c r="N2785" s="160"/>
    </row>
    <row r="2786" spans="11:14" ht="12.75">
      <c r="K2786" s="42"/>
      <c r="L2786" s="43"/>
      <c r="M2786" s="40"/>
      <c r="N2786" s="160"/>
    </row>
    <row r="2787" spans="11:14" ht="12.75">
      <c r="K2787" s="42"/>
      <c r="L2787" s="43"/>
      <c r="M2787" s="40"/>
      <c r="N2787" s="160"/>
    </row>
    <row r="2788" spans="11:14" ht="12.75">
      <c r="K2788" s="42"/>
      <c r="L2788" s="43"/>
      <c r="M2788" s="40"/>
      <c r="N2788" s="160"/>
    </row>
    <row r="2789" spans="11:14" ht="12.75">
      <c r="K2789" s="42"/>
      <c r="L2789" s="43"/>
      <c r="M2789" s="40"/>
      <c r="N2789" s="160"/>
    </row>
    <row r="2790" spans="11:14" ht="12.75">
      <c r="K2790" s="42"/>
      <c r="L2790" s="43"/>
      <c r="M2790" s="40"/>
      <c r="N2790" s="160"/>
    </row>
    <row r="2791" spans="11:14" ht="12.75">
      <c r="K2791" s="42"/>
      <c r="L2791" s="43"/>
      <c r="M2791" s="40"/>
      <c r="N2791" s="160"/>
    </row>
    <row r="2792" spans="11:14" ht="12.75">
      <c r="K2792" s="42"/>
      <c r="L2792" s="43"/>
      <c r="M2792" s="40"/>
      <c r="N2792" s="160"/>
    </row>
    <row r="2793" spans="11:14" ht="12.75">
      <c r="K2793" s="42"/>
      <c r="L2793" s="43"/>
      <c r="M2793" s="40"/>
      <c r="N2793" s="160"/>
    </row>
    <row r="2794" spans="11:14" ht="12.75">
      <c r="K2794" s="42"/>
      <c r="L2794" s="43"/>
      <c r="M2794" s="40"/>
      <c r="N2794" s="160"/>
    </row>
    <row r="2795" spans="11:14" ht="12.75">
      <c r="K2795" s="42"/>
      <c r="L2795" s="43"/>
      <c r="M2795" s="40"/>
      <c r="N2795" s="160"/>
    </row>
    <row r="2796" spans="11:14" ht="12.75">
      <c r="K2796" s="42"/>
      <c r="L2796" s="43"/>
      <c r="M2796" s="40"/>
      <c r="N2796" s="160"/>
    </row>
    <row r="2797" spans="11:14" ht="12.75">
      <c r="K2797" s="42"/>
      <c r="L2797" s="43"/>
      <c r="M2797" s="40"/>
      <c r="N2797" s="160"/>
    </row>
    <row r="2798" spans="11:14" ht="12.75">
      <c r="K2798" s="42"/>
      <c r="L2798" s="43"/>
      <c r="M2798" s="40"/>
      <c r="N2798" s="160"/>
    </row>
    <row r="2799" spans="11:14" ht="12.75">
      <c r="K2799" s="42"/>
      <c r="L2799" s="43"/>
      <c r="M2799" s="40"/>
      <c r="N2799" s="160"/>
    </row>
    <row r="2800" spans="11:14" ht="12.75">
      <c r="K2800" s="42"/>
      <c r="L2800" s="43"/>
      <c r="M2800" s="40"/>
      <c r="N2800" s="160"/>
    </row>
    <row r="2801" spans="11:14" ht="12.75">
      <c r="K2801" s="42"/>
      <c r="L2801" s="43"/>
      <c r="M2801" s="40"/>
      <c r="N2801" s="160"/>
    </row>
    <row r="2802" spans="11:14" ht="12.75">
      <c r="K2802" s="42"/>
      <c r="L2802" s="43"/>
      <c r="M2802" s="40"/>
      <c r="N2802" s="160"/>
    </row>
    <row r="2803" spans="11:14" ht="12.75">
      <c r="K2803" s="42"/>
      <c r="L2803" s="43"/>
      <c r="M2803" s="40"/>
      <c r="N2803" s="160"/>
    </row>
    <row r="2804" spans="11:14" ht="12.75">
      <c r="K2804" s="42"/>
      <c r="L2804" s="43"/>
      <c r="M2804" s="40"/>
      <c r="N2804" s="160"/>
    </row>
    <row r="2805" spans="11:14" ht="12.75">
      <c r="K2805" s="42"/>
      <c r="L2805" s="43"/>
      <c r="M2805" s="40"/>
      <c r="N2805" s="160"/>
    </row>
    <row r="2806" spans="11:14" ht="12.75">
      <c r="K2806" s="42"/>
      <c r="L2806" s="43"/>
      <c r="M2806" s="40"/>
      <c r="N2806" s="160"/>
    </row>
    <row r="2807" spans="11:14" ht="12.75">
      <c r="K2807" s="42"/>
      <c r="L2807" s="43"/>
      <c r="M2807" s="40"/>
      <c r="N2807" s="160"/>
    </row>
    <row r="2808" spans="11:14" ht="12.75">
      <c r="K2808" s="42"/>
      <c r="L2808" s="43"/>
      <c r="M2808" s="40"/>
      <c r="N2808" s="160"/>
    </row>
    <row r="2809" spans="11:14" ht="12.75">
      <c r="K2809" s="42"/>
      <c r="L2809" s="43"/>
      <c r="M2809" s="40"/>
      <c r="N2809" s="160"/>
    </row>
    <row r="2810" spans="11:14" ht="12.75">
      <c r="K2810" s="42"/>
      <c r="L2810" s="43"/>
      <c r="M2810" s="40"/>
      <c r="N2810" s="160"/>
    </row>
    <row r="2811" spans="11:14" ht="12.75">
      <c r="K2811" s="42"/>
      <c r="L2811" s="43"/>
      <c r="M2811" s="40"/>
      <c r="N2811" s="160"/>
    </row>
    <row r="2812" spans="11:14" ht="12.75">
      <c r="K2812" s="42"/>
      <c r="L2812" s="43"/>
      <c r="M2812" s="40"/>
      <c r="N2812" s="160"/>
    </row>
    <row r="2813" spans="11:14" ht="12.75">
      <c r="K2813" s="42"/>
      <c r="L2813" s="43"/>
      <c r="M2813" s="40"/>
      <c r="N2813" s="160"/>
    </row>
    <row r="2814" spans="11:14" ht="12.75">
      <c r="K2814" s="42"/>
      <c r="L2814" s="43"/>
      <c r="M2814" s="40"/>
      <c r="N2814" s="160"/>
    </row>
    <row r="2815" spans="11:14" ht="12.75">
      <c r="K2815" s="42"/>
      <c r="L2815" s="43"/>
      <c r="M2815" s="40"/>
      <c r="N2815" s="160"/>
    </row>
    <row r="2816" spans="11:14" ht="12.75">
      <c r="K2816" s="42"/>
      <c r="L2816" s="43"/>
      <c r="M2816" s="40"/>
      <c r="N2816" s="160"/>
    </row>
    <row r="2817" spans="11:14" ht="12.75">
      <c r="K2817" s="42"/>
      <c r="L2817" s="43"/>
      <c r="M2817" s="40"/>
      <c r="N2817" s="160"/>
    </row>
    <row r="2818" spans="11:14" ht="12.75">
      <c r="K2818" s="42"/>
      <c r="L2818" s="43"/>
      <c r="M2818" s="40"/>
      <c r="N2818" s="160"/>
    </row>
    <row r="2819" spans="11:14" ht="12.75">
      <c r="K2819" s="42"/>
      <c r="L2819" s="43"/>
      <c r="M2819" s="40"/>
      <c r="N2819" s="160"/>
    </row>
    <row r="2820" spans="11:14" ht="12.75">
      <c r="K2820" s="42"/>
      <c r="L2820" s="43"/>
      <c r="M2820" s="40"/>
      <c r="N2820" s="160"/>
    </row>
    <row r="2821" spans="11:14" ht="12.75">
      <c r="K2821" s="42"/>
      <c r="L2821" s="43"/>
      <c r="M2821" s="40"/>
      <c r="N2821" s="160"/>
    </row>
    <row r="2822" spans="11:14" ht="12.75">
      <c r="K2822" s="42"/>
      <c r="L2822" s="43"/>
      <c r="M2822" s="40"/>
      <c r="N2822" s="160"/>
    </row>
    <row r="2823" spans="11:14" ht="12.75">
      <c r="K2823" s="42"/>
      <c r="L2823" s="43"/>
      <c r="M2823" s="40"/>
      <c r="N2823" s="160"/>
    </row>
    <row r="2824" spans="11:14" ht="12.75">
      <c r="K2824" s="42"/>
      <c r="L2824" s="43"/>
      <c r="M2824" s="40"/>
      <c r="N2824" s="160"/>
    </row>
    <row r="2825" spans="11:14" ht="12.75">
      <c r="K2825" s="42"/>
      <c r="L2825" s="43"/>
      <c r="M2825" s="40"/>
      <c r="N2825" s="160"/>
    </row>
    <row r="2826" spans="11:14" ht="12.75">
      <c r="K2826" s="42"/>
      <c r="L2826" s="43"/>
      <c r="M2826" s="40"/>
      <c r="N2826" s="160"/>
    </row>
    <row r="2827" spans="11:14" ht="12.75">
      <c r="K2827" s="42"/>
      <c r="L2827" s="43"/>
      <c r="M2827" s="40"/>
      <c r="N2827" s="160"/>
    </row>
    <row r="2828" spans="11:14" ht="12.75">
      <c r="K2828" s="42"/>
      <c r="L2828" s="43"/>
      <c r="M2828" s="40"/>
      <c r="N2828" s="160"/>
    </row>
    <row r="2829" spans="11:14" ht="12.75">
      <c r="K2829" s="42"/>
      <c r="L2829" s="43"/>
      <c r="M2829" s="40"/>
      <c r="N2829" s="160"/>
    </row>
    <row r="2830" spans="11:14" ht="12.75">
      <c r="K2830" s="42"/>
      <c r="L2830" s="43"/>
      <c r="M2830" s="40"/>
      <c r="N2830" s="160"/>
    </row>
    <row r="2831" spans="11:14" ht="12.75">
      <c r="K2831" s="42"/>
      <c r="L2831" s="43"/>
      <c r="M2831" s="40"/>
      <c r="N2831" s="160"/>
    </row>
    <row r="2832" spans="11:14" ht="12.75">
      <c r="K2832" s="42"/>
      <c r="L2832" s="43"/>
      <c r="M2832" s="40"/>
      <c r="N2832" s="160"/>
    </row>
    <row r="2833" spans="11:14" ht="12.75">
      <c r="K2833" s="42"/>
      <c r="L2833" s="43"/>
      <c r="M2833" s="40"/>
      <c r="N2833" s="160"/>
    </row>
    <row r="2834" spans="11:14" ht="12.75">
      <c r="K2834" s="42"/>
      <c r="L2834" s="43"/>
      <c r="M2834" s="40"/>
      <c r="N2834" s="160"/>
    </row>
    <row r="2835" spans="11:14" ht="12.75">
      <c r="K2835" s="42"/>
      <c r="L2835" s="43"/>
      <c r="M2835" s="40"/>
      <c r="N2835" s="160"/>
    </row>
    <row r="2836" spans="11:14" ht="12.75">
      <c r="K2836" s="42"/>
      <c r="L2836" s="43"/>
      <c r="M2836" s="40"/>
      <c r="N2836" s="160"/>
    </row>
    <row r="2837" spans="11:14" ht="12.75">
      <c r="K2837" s="42"/>
      <c r="L2837" s="43"/>
      <c r="M2837" s="40"/>
      <c r="N2837" s="160"/>
    </row>
    <row r="2838" spans="11:14" ht="12.75">
      <c r="K2838" s="42"/>
      <c r="L2838" s="43"/>
      <c r="M2838" s="40"/>
      <c r="N2838" s="160"/>
    </row>
    <row r="2839" spans="11:14" ht="12.75">
      <c r="K2839" s="42"/>
      <c r="L2839" s="43"/>
      <c r="M2839" s="40"/>
      <c r="N2839" s="160"/>
    </row>
    <row r="2840" spans="11:14" ht="12.75">
      <c r="K2840" s="42"/>
      <c r="L2840" s="43"/>
      <c r="M2840" s="40"/>
      <c r="N2840" s="160"/>
    </row>
    <row r="2841" spans="11:14" ht="12.75">
      <c r="K2841" s="42"/>
      <c r="L2841" s="43"/>
      <c r="M2841" s="40"/>
      <c r="N2841" s="160"/>
    </row>
    <row r="2842" spans="11:14" ht="12.75">
      <c r="K2842" s="42"/>
      <c r="L2842" s="43"/>
      <c r="M2842" s="40"/>
      <c r="N2842" s="160"/>
    </row>
    <row r="2843" spans="11:14" ht="12.75">
      <c r="K2843" s="42"/>
      <c r="L2843" s="43"/>
      <c r="M2843" s="40"/>
      <c r="N2843" s="160"/>
    </row>
    <row r="2844" spans="11:14" ht="12.75">
      <c r="K2844" s="42"/>
      <c r="L2844" s="43"/>
      <c r="M2844" s="40"/>
      <c r="N2844" s="160"/>
    </row>
    <row r="2845" spans="11:14" ht="12.75">
      <c r="K2845" s="42"/>
      <c r="L2845" s="43"/>
      <c r="M2845" s="40"/>
      <c r="N2845" s="160"/>
    </row>
    <row r="2846" spans="11:14" ht="12.75">
      <c r="K2846" s="42"/>
      <c r="L2846" s="43"/>
      <c r="M2846" s="40"/>
      <c r="N2846" s="160"/>
    </row>
    <row r="2847" spans="11:14" ht="12.75">
      <c r="K2847" s="42"/>
      <c r="L2847" s="43"/>
      <c r="M2847" s="40"/>
      <c r="N2847" s="160"/>
    </row>
    <row r="2848" spans="11:14" ht="12.75">
      <c r="K2848" s="42"/>
      <c r="L2848" s="43"/>
      <c r="M2848" s="40"/>
      <c r="N2848" s="160"/>
    </row>
    <row r="2849" spans="11:14" ht="12.75">
      <c r="K2849" s="42"/>
      <c r="L2849" s="43"/>
      <c r="M2849" s="40"/>
      <c r="N2849" s="160"/>
    </row>
    <row r="2850" spans="11:14" ht="12.75">
      <c r="K2850" s="42"/>
      <c r="L2850" s="43"/>
      <c r="M2850" s="40"/>
      <c r="N2850" s="160"/>
    </row>
    <row r="2851" spans="11:14" ht="12.75">
      <c r="K2851" s="42"/>
      <c r="L2851" s="43"/>
      <c r="M2851" s="40"/>
      <c r="N2851" s="160"/>
    </row>
    <row r="2852" spans="11:14" ht="12.75">
      <c r="K2852" s="42"/>
      <c r="L2852" s="43"/>
      <c r="M2852" s="40"/>
      <c r="N2852" s="160"/>
    </row>
    <row r="2853" spans="11:14" ht="12.75">
      <c r="K2853" s="42"/>
      <c r="L2853" s="43"/>
      <c r="M2853" s="40"/>
      <c r="N2853" s="160"/>
    </row>
    <row r="2854" spans="11:14" ht="12.75">
      <c r="K2854" s="42"/>
      <c r="L2854" s="43"/>
      <c r="M2854" s="40"/>
      <c r="N2854" s="160"/>
    </row>
    <row r="2855" spans="11:14" ht="12.75">
      <c r="K2855" s="42"/>
      <c r="L2855" s="43"/>
      <c r="M2855" s="40"/>
      <c r="N2855" s="160"/>
    </row>
    <row r="2856" spans="11:14" ht="12.75">
      <c r="K2856" s="42"/>
      <c r="L2856" s="43"/>
      <c r="M2856" s="40"/>
      <c r="N2856" s="160"/>
    </row>
    <row r="2857" spans="11:14" ht="12.75">
      <c r="K2857" s="42"/>
      <c r="L2857" s="43"/>
      <c r="M2857" s="40"/>
      <c r="N2857" s="160"/>
    </row>
    <row r="2858" spans="11:14" ht="12.75">
      <c r="K2858" s="42"/>
      <c r="L2858" s="43"/>
      <c r="M2858" s="40"/>
      <c r="N2858" s="160"/>
    </row>
    <row r="2859" spans="11:14" ht="12.75">
      <c r="K2859" s="42"/>
      <c r="L2859" s="43"/>
      <c r="M2859" s="40"/>
      <c r="N2859" s="160"/>
    </row>
    <row r="2860" spans="11:14" ht="12.75">
      <c r="K2860" s="42"/>
      <c r="L2860" s="43"/>
      <c r="M2860" s="40"/>
      <c r="N2860" s="160"/>
    </row>
    <row r="2861" spans="11:14" ht="12.75">
      <c r="K2861" s="42"/>
      <c r="L2861" s="43"/>
      <c r="M2861" s="40"/>
      <c r="N2861" s="160"/>
    </row>
    <row r="2862" spans="11:14" ht="12.75">
      <c r="K2862" s="42"/>
      <c r="L2862" s="43"/>
      <c r="M2862" s="40"/>
      <c r="N2862" s="160"/>
    </row>
    <row r="2863" spans="11:14" ht="12.75">
      <c r="K2863" s="42"/>
      <c r="L2863" s="43"/>
      <c r="M2863" s="40"/>
      <c r="N2863" s="160"/>
    </row>
    <row r="2864" spans="11:14" ht="12.75">
      <c r="K2864" s="42"/>
      <c r="L2864" s="43"/>
      <c r="M2864" s="40"/>
      <c r="N2864" s="160"/>
    </row>
    <row r="2865" spans="11:14" ht="12.75">
      <c r="K2865" s="42"/>
      <c r="L2865" s="43"/>
      <c r="M2865" s="40"/>
      <c r="N2865" s="160"/>
    </row>
    <row r="2866" spans="11:14" ht="12.75">
      <c r="K2866" s="42"/>
      <c r="L2866" s="43"/>
      <c r="M2866" s="40"/>
      <c r="N2866" s="160"/>
    </row>
    <row r="2867" spans="11:14" ht="12.75">
      <c r="K2867" s="42"/>
      <c r="L2867" s="43"/>
      <c r="M2867" s="40"/>
      <c r="N2867" s="160"/>
    </row>
    <row r="2868" spans="11:14" ht="12.75">
      <c r="K2868" s="42"/>
      <c r="L2868" s="43"/>
      <c r="M2868" s="40"/>
      <c r="N2868" s="160"/>
    </row>
    <row r="2869" spans="11:14" ht="12.75">
      <c r="K2869" s="42"/>
      <c r="L2869" s="43"/>
      <c r="M2869" s="40"/>
      <c r="N2869" s="160"/>
    </row>
    <row r="2870" spans="11:14" ht="12.75">
      <c r="K2870" s="42"/>
      <c r="L2870" s="43"/>
      <c r="M2870" s="40"/>
      <c r="N2870" s="160"/>
    </row>
    <row r="2871" spans="11:14" ht="12.75">
      <c r="K2871" s="42"/>
      <c r="L2871" s="43"/>
      <c r="M2871" s="40"/>
      <c r="N2871" s="160"/>
    </row>
    <row r="2872" spans="11:14" ht="12.75">
      <c r="K2872" s="42"/>
      <c r="L2872" s="43"/>
      <c r="M2872" s="40"/>
      <c r="N2872" s="160"/>
    </row>
    <row r="2873" spans="11:14" ht="12.75">
      <c r="K2873" s="42"/>
      <c r="L2873" s="43"/>
      <c r="M2873" s="40"/>
      <c r="N2873" s="160"/>
    </row>
    <row r="2874" spans="11:14" ht="12.75">
      <c r="K2874" s="42"/>
      <c r="L2874" s="43"/>
      <c r="M2874" s="40"/>
      <c r="N2874" s="160"/>
    </row>
    <row r="2875" spans="11:14" ht="12.75">
      <c r="K2875" s="42"/>
      <c r="L2875" s="43"/>
      <c r="M2875" s="40"/>
      <c r="N2875" s="160"/>
    </row>
    <row r="2876" spans="11:14" ht="12.75">
      <c r="K2876" s="42"/>
      <c r="L2876" s="43"/>
      <c r="M2876" s="40"/>
      <c r="N2876" s="160"/>
    </row>
    <row r="2877" spans="11:14" ht="12.75">
      <c r="K2877" s="42"/>
      <c r="L2877" s="43"/>
      <c r="M2877" s="40"/>
      <c r="N2877" s="160"/>
    </row>
    <row r="2878" spans="11:14" ht="12.75">
      <c r="K2878" s="42"/>
      <c r="L2878" s="43"/>
      <c r="M2878" s="40"/>
      <c r="N2878" s="160"/>
    </row>
    <row r="2879" spans="11:14" ht="12.75">
      <c r="K2879" s="42"/>
      <c r="L2879" s="43"/>
      <c r="M2879" s="40"/>
      <c r="N2879" s="160"/>
    </row>
    <row r="2880" spans="11:14" ht="12.75">
      <c r="K2880" s="42"/>
      <c r="L2880" s="43"/>
      <c r="M2880" s="40"/>
      <c r="N2880" s="160"/>
    </row>
    <row r="2881" spans="11:14" ht="12.75">
      <c r="K2881" s="42"/>
      <c r="L2881" s="43"/>
      <c r="M2881" s="40"/>
      <c r="N2881" s="160"/>
    </row>
    <row r="2882" spans="11:14" ht="12.75">
      <c r="K2882" s="42"/>
      <c r="L2882" s="43"/>
      <c r="M2882" s="40"/>
      <c r="N2882" s="160"/>
    </row>
    <row r="2883" spans="11:14" ht="12.75">
      <c r="K2883" s="42"/>
      <c r="L2883" s="43"/>
      <c r="M2883" s="40"/>
      <c r="N2883" s="160"/>
    </row>
    <row r="2884" spans="11:14" ht="12.75">
      <c r="K2884" s="42"/>
      <c r="L2884" s="43"/>
      <c r="M2884" s="40"/>
      <c r="N2884" s="160"/>
    </row>
    <row r="2885" spans="11:14" ht="12.75">
      <c r="K2885" s="42"/>
      <c r="L2885" s="43"/>
      <c r="M2885" s="40"/>
      <c r="N2885" s="160"/>
    </row>
    <row r="2886" spans="11:14" ht="12.75">
      <c r="K2886" s="42"/>
      <c r="L2886" s="43"/>
      <c r="M2886" s="40"/>
      <c r="N2886" s="160"/>
    </row>
    <row r="2887" spans="11:14" ht="12.75">
      <c r="K2887" s="42"/>
      <c r="L2887" s="43"/>
      <c r="M2887" s="40"/>
      <c r="N2887" s="160"/>
    </row>
    <row r="2888" spans="11:14" ht="12.75">
      <c r="K2888" s="42"/>
      <c r="L2888" s="43"/>
      <c r="M2888" s="40"/>
      <c r="N2888" s="160"/>
    </row>
    <row r="2889" spans="11:14" ht="12.75">
      <c r="K2889" s="42"/>
      <c r="L2889" s="43"/>
      <c r="M2889" s="40"/>
      <c r="N2889" s="160"/>
    </row>
    <row r="2890" spans="11:14" ht="12.75">
      <c r="K2890" s="42"/>
      <c r="L2890" s="43"/>
      <c r="M2890" s="40"/>
      <c r="N2890" s="160"/>
    </row>
    <row r="2891" spans="11:14" ht="12.75">
      <c r="K2891" s="42"/>
      <c r="L2891" s="43"/>
      <c r="M2891" s="40"/>
      <c r="N2891" s="160"/>
    </row>
    <row r="2892" spans="11:14" ht="12.75">
      <c r="K2892" s="42"/>
      <c r="L2892" s="43"/>
      <c r="M2892" s="40"/>
      <c r="N2892" s="160"/>
    </row>
    <row r="2893" spans="11:14" ht="12.75">
      <c r="K2893" s="42"/>
      <c r="L2893" s="43"/>
      <c r="M2893" s="40"/>
      <c r="N2893" s="160"/>
    </row>
    <row r="2894" spans="11:14" ht="12.75">
      <c r="K2894" s="42"/>
      <c r="L2894" s="43"/>
      <c r="M2894" s="40"/>
      <c r="N2894" s="160"/>
    </row>
    <row r="2895" spans="11:14" ht="12.75">
      <c r="K2895" s="42"/>
      <c r="L2895" s="43"/>
      <c r="M2895" s="40"/>
      <c r="N2895" s="160"/>
    </row>
    <row r="2896" spans="11:14" ht="12.75">
      <c r="K2896" s="42"/>
      <c r="L2896" s="43"/>
      <c r="M2896" s="40"/>
      <c r="N2896" s="160"/>
    </row>
    <row r="2897" spans="11:14" ht="12.75">
      <c r="K2897" s="42"/>
      <c r="L2897" s="43"/>
      <c r="M2897" s="40"/>
      <c r="N2897" s="160"/>
    </row>
    <row r="2898" spans="11:14" ht="12.75">
      <c r="K2898" s="42"/>
      <c r="L2898" s="43"/>
      <c r="M2898" s="40"/>
      <c r="N2898" s="160"/>
    </row>
    <row r="2899" spans="11:14" ht="12.75">
      <c r="K2899" s="42"/>
      <c r="L2899" s="43"/>
      <c r="M2899" s="40"/>
      <c r="N2899" s="160"/>
    </row>
    <row r="2900" spans="11:14" ht="12.75">
      <c r="K2900" s="42"/>
      <c r="L2900" s="43"/>
      <c r="M2900" s="40"/>
      <c r="N2900" s="160"/>
    </row>
    <row r="2901" spans="11:14" ht="12.75">
      <c r="K2901" s="42"/>
      <c r="L2901" s="43"/>
      <c r="M2901" s="40"/>
      <c r="N2901" s="160"/>
    </row>
    <row r="2902" spans="11:14" ht="12.75">
      <c r="K2902" s="42"/>
      <c r="L2902" s="43"/>
      <c r="M2902" s="40"/>
      <c r="N2902" s="160"/>
    </row>
    <row r="2903" spans="11:14" ht="12.75">
      <c r="K2903" s="42"/>
      <c r="L2903" s="43"/>
      <c r="M2903" s="40"/>
      <c r="N2903" s="160"/>
    </row>
    <row r="2904" spans="11:14" ht="12.75">
      <c r="K2904" s="42"/>
      <c r="L2904" s="43"/>
      <c r="M2904" s="40"/>
      <c r="N2904" s="160"/>
    </row>
    <row r="2905" spans="11:14" ht="12.75">
      <c r="K2905" s="42"/>
      <c r="L2905" s="43"/>
      <c r="M2905" s="40"/>
      <c r="N2905" s="160"/>
    </row>
    <row r="2906" spans="11:14" ht="12.75">
      <c r="K2906" s="42"/>
      <c r="L2906" s="43"/>
      <c r="M2906" s="40"/>
      <c r="N2906" s="160"/>
    </row>
    <row r="2907" spans="11:14" ht="12.75">
      <c r="K2907" s="42"/>
      <c r="L2907" s="43"/>
      <c r="M2907" s="40"/>
      <c r="N2907" s="160"/>
    </row>
    <row r="2908" spans="11:14" ht="12.75">
      <c r="K2908" s="42"/>
      <c r="L2908" s="43"/>
      <c r="M2908" s="40"/>
      <c r="N2908" s="160"/>
    </row>
    <row r="2909" spans="11:14" ht="12.75">
      <c r="K2909" s="42"/>
      <c r="L2909" s="43"/>
      <c r="M2909" s="40"/>
      <c r="N2909" s="160"/>
    </row>
    <row r="2910" spans="11:14" ht="12.75">
      <c r="K2910" s="42"/>
      <c r="L2910" s="43"/>
      <c r="M2910" s="40"/>
      <c r="N2910" s="160"/>
    </row>
    <row r="2911" spans="11:14" ht="12.75">
      <c r="K2911" s="42"/>
      <c r="L2911" s="43"/>
      <c r="M2911" s="40"/>
      <c r="N2911" s="160"/>
    </row>
    <row r="2912" spans="11:14" ht="12.75">
      <c r="K2912" s="42"/>
      <c r="L2912" s="43"/>
      <c r="M2912" s="40"/>
      <c r="N2912" s="160"/>
    </row>
    <row r="2913" spans="11:14" ht="12.75">
      <c r="K2913" s="42"/>
      <c r="L2913" s="43"/>
      <c r="M2913" s="40"/>
      <c r="N2913" s="160"/>
    </row>
    <row r="2914" spans="11:14" ht="12.75">
      <c r="K2914" s="42"/>
      <c r="L2914" s="43"/>
      <c r="M2914" s="40"/>
      <c r="N2914" s="160"/>
    </row>
    <row r="2915" spans="11:14" ht="12.75">
      <c r="K2915" s="42"/>
      <c r="L2915" s="43"/>
      <c r="M2915" s="40"/>
      <c r="N2915" s="160"/>
    </row>
    <row r="2916" spans="11:14" ht="12.75">
      <c r="K2916" s="42"/>
      <c r="L2916" s="43"/>
      <c r="M2916" s="40"/>
      <c r="N2916" s="160"/>
    </row>
    <row r="2917" spans="11:14" ht="12.75">
      <c r="K2917" s="42"/>
      <c r="L2917" s="43"/>
      <c r="M2917" s="40"/>
      <c r="N2917" s="160"/>
    </row>
    <row r="2918" spans="11:14" ht="12.75">
      <c r="K2918" s="42"/>
      <c r="L2918" s="43"/>
      <c r="M2918" s="40"/>
      <c r="N2918" s="160"/>
    </row>
    <row r="2919" spans="11:14" ht="12.75">
      <c r="K2919" s="42"/>
      <c r="L2919" s="43"/>
      <c r="M2919" s="40"/>
      <c r="N2919" s="160"/>
    </row>
    <row r="2920" spans="11:14" ht="12.75">
      <c r="K2920" s="42"/>
      <c r="L2920" s="43"/>
      <c r="M2920" s="40"/>
      <c r="N2920" s="160"/>
    </row>
    <row r="2921" spans="11:14" ht="12.75">
      <c r="K2921" s="42"/>
      <c r="L2921" s="43"/>
      <c r="M2921" s="40"/>
      <c r="N2921" s="160"/>
    </row>
    <row r="2922" spans="11:14" ht="12.75">
      <c r="K2922" s="42"/>
      <c r="L2922" s="43"/>
      <c r="M2922" s="40"/>
      <c r="N2922" s="160"/>
    </row>
    <row r="2923" spans="11:14" ht="12.75">
      <c r="K2923" s="42"/>
      <c r="L2923" s="43"/>
      <c r="M2923" s="40"/>
      <c r="N2923" s="160"/>
    </row>
    <row r="2924" spans="11:14" ht="12.75">
      <c r="K2924" s="42"/>
      <c r="L2924" s="43"/>
      <c r="M2924" s="40"/>
      <c r="N2924" s="160"/>
    </row>
    <row r="2925" spans="11:14" ht="12.75">
      <c r="K2925" s="42"/>
      <c r="L2925" s="43"/>
      <c r="M2925" s="40"/>
      <c r="N2925" s="160"/>
    </row>
    <row r="2926" spans="11:14" ht="12.75">
      <c r="K2926" s="42"/>
      <c r="L2926" s="43"/>
      <c r="M2926" s="40"/>
      <c r="N2926" s="160"/>
    </row>
    <row r="2927" spans="11:14" ht="12.75">
      <c r="K2927" s="42"/>
      <c r="L2927" s="43"/>
      <c r="M2927" s="40"/>
      <c r="N2927" s="160"/>
    </row>
    <row r="2928" spans="11:14" ht="12.75">
      <c r="K2928" s="42"/>
      <c r="L2928" s="43"/>
      <c r="M2928" s="40"/>
      <c r="N2928" s="160"/>
    </row>
    <row r="2929" spans="11:14" ht="12.75">
      <c r="K2929" s="42"/>
      <c r="L2929" s="43"/>
      <c r="M2929" s="40"/>
      <c r="N2929" s="160"/>
    </row>
    <row r="2930" spans="11:14" ht="12.75">
      <c r="K2930" s="42"/>
      <c r="L2930" s="43"/>
      <c r="M2930" s="40"/>
      <c r="N2930" s="160"/>
    </row>
    <row r="2931" spans="11:14" ht="12.75">
      <c r="K2931" s="42"/>
      <c r="L2931" s="43"/>
      <c r="M2931" s="40"/>
      <c r="N2931" s="160"/>
    </row>
    <row r="2932" spans="11:14" ht="12.75">
      <c r="K2932" s="42"/>
      <c r="L2932" s="43"/>
      <c r="M2932" s="40"/>
      <c r="N2932" s="160"/>
    </row>
    <row r="2933" spans="11:14" ht="12.75">
      <c r="K2933" s="42"/>
      <c r="L2933" s="43"/>
      <c r="M2933" s="40"/>
      <c r="N2933" s="160"/>
    </row>
    <row r="2934" spans="11:14" ht="12.75">
      <c r="K2934" s="42"/>
      <c r="L2934" s="43"/>
      <c r="M2934" s="40"/>
      <c r="N2934" s="160"/>
    </row>
    <row r="2935" spans="11:14" ht="12.75">
      <c r="K2935" s="42"/>
      <c r="L2935" s="43"/>
      <c r="M2935" s="40"/>
      <c r="N2935" s="160"/>
    </row>
    <row r="2936" spans="11:14" ht="12.75">
      <c r="K2936" s="42"/>
      <c r="L2936" s="43"/>
      <c r="M2936" s="40"/>
      <c r="N2936" s="160"/>
    </row>
    <row r="2937" spans="11:14" ht="12.75">
      <c r="K2937" s="42"/>
      <c r="L2937" s="43"/>
      <c r="M2937" s="40"/>
      <c r="N2937" s="160"/>
    </row>
    <row r="2938" spans="11:14" ht="12.75">
      <c r="K2938" s="42"/>
      <c r="L2938" s="43"/>
      <c r="M2938" s="40"/>
      <c r="N2938" s="160"/>
    </row>
    <row r="2939" spans="11:14" ht="12.75">
      <c r="K2939" s="42"/>
      <c r="L2939" s="43"/>
      <c r="M2939" s="40"/>
      <c r="N2939" s="160"/>
    </row>
    <row r="2940" spans="11:14" ht="12.75">
      <c r="K2940" s="42"/>
      <c r="L2940" s="43"/>
      <c r="M2940" s="40"/>
      <c r="N2940" s="160"/>
    </row>
    <row r="2941" spans="11:14" ht="12.75">
      <c r="K2941" s="42"/>
      <c r="L2941" s="43"/>
      <c r="M2941" s="40"/>
      <c r="N2941" s="160"/>
    </row>
    <row r="2942" spans="11:14" ht="12.75">
      <c r="K2942" s="42"/>
      <c r="L2942" s="43"/>
      <c r="M2942" s="40"/>
      <c r="N2942" s="160"/>
    </row>
    <row r="2943" spans="11:14" ht="12.75">
      <c r="K2943" s="42"/>
      <c r="L2943" s="43"/>
      <c r="M2943" s="40"/>
      <c r="N2943" s="160"/>
    </row>
    <row r="2944" spans="11:14" ht="12.75">
      <c r="K2944" s="42"/>
      <c r="L2944" s="43"/>
      <c r="M2944" s="40"/>
      <c r="N2944" s="160"/>
    </row>
    <row r="2945" spans="11:14" ht="12.75">
      <c r="K2945" s="42"/>
      <c r="L2945" s="43"/>
      <c r="M2945" s="40"/>
      <c r="N2945" s="160"/>
    </row>
    <row r="2946" spans="11:14" ht="12.75">
      <c r="K2946" s="42"/>
      <c r="L2946" s="43"/>
      <c r="M2946" s="40"/>
      <c r="N2946" s="160"/>
    </row>
    <row r="2947" spans="11:14" ht="12.75">
      <c r="K2947" s="42"/>
      <c r="L2947" s="43"/>
      <c r="M2947" s="40"/>
      <c r="N2947" s="160"/>
    </row>
    <row r="2948" spans="11:14" ht="12.75">
      <c r="K2948" s="42"/>
      <c r="L2948" s="43"/>
      <c r="M2948" s="40"/>
      <c r="N2948" s="160"/>
    </row>
    <row r="2949" spans="11:14" ht="12.75">
      <c r="K2949" s="42"/>
      <c r="L2949" s="43"/>
      <c r="M2949" s="40"/>
      <c r="N2949" s="160"/>
    </row>
    <row r="2950" spans="11:14" ht="12.75">
      <c r="K2950" s="42"/>
      <c r="L2950" s="43"/>
      <c r="M2950" s="40"/>
      <c r="N2950" s="160"/>
    </row>
    <row r="2951" spans="11:14" ht="12.75">
      <c r="K2951" s="42"/>
      <c r="L2951" s="43"/>
      <c r="M2951" s="40"/>
      <c r="N2951" s="160"/>
    </row>
    <row r="2952" spans="11:14" ht="12.75">
      <c r="K2952" s="42"/>
      <c r="L2952" s="43"/>
      <c r="M2952" s="40"/>
      <c r="N2952" s="160"/>
    </row>
    <row r="2953" spans="11:14" ht="12.75">
      <c r="K2953" s="42"/>
      <c r="L2953" s="43"/>
      <c r="M2953" s="40"/>
      <c r="N2953" s="160"/>
    </row>
    <row r="2954" spans="11:14" ht="12.75">
      <c r="K2954" s="42"/>
      <c r="L2954" s="43"/>
      <c r="M2954" s="40"/>
      <c r="N2954" s="160"/>
    </row>
    <row r="2955" spans="11:14" ht="12.75">
      <c r="K2955" s="42"/>
      <c r="L2955" s="43"/>
      <c r="M2955" s="40"/>
      <c r="N2955" s="160"/>
    </row>
    <row r="2956" spans="11:14" ht="12.75">
      <c r="K2956" s="42"/>
      <c r="L2956" s="43"/>
      <c r="M2956" s="40"/>
      <c r="N2956" s="160"/>
    </row>
    <row r="2957" spans="11:14" ht="12.75">
      <c r="K2957" s="42"/>
      <c r="L2957" s="43"/>
      <c r="M2957" s="40"/>
      <c r="N2957" s="160"/>
    </row>
    <row r="2958" spans="11:14" ht="12.75">
      <c r="K2958" s="42"/>
      <c r="L2958" s="43"/>
      <c r="M2958" s="40"/>
      <c r="N2958" s="160"/>
    </row>
    <row r="2959" spans="11:14" ht="12.75">
      <c r="K2959" s="42"/>
      <c r="L2959" s="43"/>
      <c r="M2959" s="40"/>
      <c r="N2959" s="160"/>
    </row>
    <row r="2960" spans="11:14" ht="12.75">
      <c r="K2960" s="42"/>
      <c r="L2960" s="43"/>
      <c r="M2960" s="40"/>
      <c r="N2960" s="160"/>
    </row>
    <row r="2961" spans="11:14" ht="12.75">
      <c r="K2961" s="42"/>
      <c r="L2961" s="43"/>
      <c r="M2961" s="40"/>
      <c r="N2961" s="160"/>
    </row>
    <row r="2962" spans="11:14" ht="12.75">
      <c r="K2962" s="42"/>
      <c r="L2962" s="43"/>
      <c r="M2962" s="40"/>
      <c r="N2962" s="160"/>
    </row>
    <row r="2963" spans="11:14" ht="12.75">
      <c r="K2963" s="42"/>
      <c r="L2963" s="43"/>
      <c r="M2963" s="40"/>
      <c r="N2963" s="160"/>
    </row>
    <row r="2964" spans="11:14" ht="12.75">
      <c r="K2964" s="42"/>
      <c r="L2964" s="43"/>
      <c r="M2964" s="40"/>
      <c r="N2964" s="160"/>
    </row>
    <row r="2965" spans="11:14" ht="12.75">
      <c r="K2965" s="42"/>
      <c r="L2965" s="43"/>
      <c r="M2965" s="40"/>
      <c r="N2965" s="160"/>
    </row>
    <row r="2966" spans="11:14" ht="12.75">
      <c r="K2966" s="42"/>
      <c r="L2966" s="43"/>
      <c r="M2966" s="40"/>
      <c r="N2966" s="160"/>
    </row>
    <row r="2967" spans="11:14" ht="12.75">
      <c r="K2967" s="42"/>
      <c r="L2967" s="43"/>
      <c r="M2967" s="40"/>
      <c r="N2967" s="160"/>
    </row>
    <row r="2968" spans="11:14" ht="12.75">
      <c r="K2968" s="42"/>
      <c r="L2968" s="43"/>
      <c r="M2968" s="40"/>
      <c r="N2968" s="160"/>
    </row>
    <row r="2969" spans="11:14" ht="12.75">
      <c r="K2969" s="42"/>
      <c r="L2969" s="43"/>
      <c r="M2969" s="40"/>
      <c r="N2969" s="160"/>
    </row>
    <row r="2970" spans="11:14" ht="12.75">
      <c r="K2970" s="42"/>
      <c r="L2970" s="43"/>
      <c r="M2970" s="40"/>
      <c r="N2970" s="160"/>
    </row>
    <row r="2971" spans="11:14" ht="12.75">
      <c r="K2971" s="42"/>
      <c r="L2971" s="43"/>
      <c r="M2971" s="40"/>
      <c r="N2971" s="160"/>
    </row>
    <row r="2972" spans="11:14" ht="12.75">
      <c r="K2972" s="42"/>
      <c r="L2972" s="43"/>
      <c r="M2972" s="40"/>
      <c r="N2972" s="160"/>
    </row>
    <row r="2973" spans="11:14" ht="12.75">
      <c r="K2973" s="42"/>
      <c r="L2973" s="43"/>
      <c r="M2973" s="40"/>
      <c r="N2973" s="160"/>
    </row>
    <row r="2974" spans="11:14" ht="12.75">
      <c r="K2974" s="42"/>
      <c r="L2974" s="43"/>
      <c r="M2974" s="40"/>
      <c r="N2974" s="160"/>
    </row>
    <row r="2975" spans="11:14" ht="12.75">
      <c r="K2975" s="42"/>
      <c r="L2975" s="43"/>
      <c r="M2975" s="40"/>
      <c r="N2975" s="160"/>
    </row>
    <row r="2976" spans="11:14" ht="12.75">
      <c r="K2976" s="42"/>
      <c r="L2976" s="43"/>
      <c r="M2976" s="40"/>
      <c r="N2976" s="160"/>
    </row>
    <row r="2977" spans="11:14" ht="12.75">
      <c r="K2977" s="42"/>
      <c r="L2977" s="43"/>
      <c r="M2977" s="40"/>
      <c r="N2977" s="160"/>
    </row>
    <row r="2978" spans="11:14" ht="12.75">
      <c r="K2978" s="42"/>
      <c r="L2978" s="43"/>
      <c r="M2978" s="40"/>
      <c r="N2978" s="160"/>
    </row>
    <row r="2979" spans="11:14" ht="12.75">
      <c r="K2979" s="42"/>
      <c r="L2979" s="43"/>
      <c r="M2979" s="40"/>
      <c r="N2979" s="160"/>
    </row>
    <row r="2980" spans="11:14" ht="12.75">
      <c r="K2980" s="42"/>
      <c r="L2980" s="43"/>
      <c r="M2980" s="40"/>
      <c r="N2980" s="160"/>
    </row>
    <row r="2981" spans="11:14" ht="12.75">
      <c r="K2981" s="42"/>
      <c r="L2981" s="43"/>
      <c r="M2981" s="40"/>
      <c r="N2981" s="160"/>
    </row>
    <row r="2982" spans="11:14" ht="12.75">
      <c r="K2982" s="42"/>
      <c r="L2982" s="43"/>
      <c r="M2982" s="40"/>
      <c r="N2982" s="160"/>
    </row>
    <row r="2983" spans="11:14" ht="12.75">
      <c r="K2983" s="42"/>
      <c r="L2983" s="43"/>
      <c r="M2983" s="40"/>
      <c r="N2983" s="160"/>
    </row>
    <row r="2984" spans="11:14" ht="12.75">
      <c r="K2984" s="42"/>
      <c r="L2984" s="43"/>
      <c r="M2984" s="40"/>
      <c r="N2984" s="160"/>
    </row>
    <row r="2985" spans="11:14" ht="12.75">
      <c r="K2985" s="42"/>
      <c r="L2985" s="43"/>
      <c r="M2985" s="40"/>
      <c r="N2985" s="160"/>
    </row>
    <row r="2986" spans="11:14" ht="12.75">
      <c r="K2986" s="42"/>
      <c r="L2986" s="43"/>
      <c r="M2986" s="40"/>
      <c r="N2986" s="160"/>
    </row>
    <row r="2987" spans="11:14" ht="12.75">
      <c r="K2987" s="42"/>
      <c r="L2987" s="43"/>
      <c r="M2987" s="40"/>
      <c r="N2987" s="160"/>
    </row>
    <row r="2988" spans="11:14" ht="12.75">
      <c r="K2988" s="42"/>
      <c r="L2988" s="43"/>
      <c r="M2988" s="40"/>
      <c r="N2988" s="160"/>
    </row>
    <row r="2989" spans="11:14" ht="12.75">
      <c r="K2989" s="42"/>
      <c r="L2989" s="43"/>
      <c r="M2989" s="40"/>
      <c r="N2989" s="160"/>
    </row>
    <row r="2990" spans="11:14" ht="12.75">
      <c r="K2990" s="42"/>
      <c r="L2990" s="43"/>
      <c r="M2990" s="40"/>
      <c r="N2990" s="160"/>
    </row>
    <row r="2991" spans="11:14" ht="12.75">
      <c r="K2991" s="42"/>
      <c r="L2991" s="43"/>
      <c r="M2991" s="40"/>
      <c r="N2991" s="160"/>
    </row>
    <row r="2992" spans="11:14" ht="12.75">
      <c r="K2992" s="42"/>
      <c r="L2992" s="43"/>
      <c r="M2992" s="40"/>
      <c r="N2992" s="160"/>
    </row>
    <row r="2993" spans="11:14" ht="12.75">
      <c r="K2993" s="42"/>
      <c r="L2993" s="43"/>
      <c r="M2993" s="40"/>
      <c r="N2993" s="160"/>
    </row>
    <row r="2994" spans="11:14" ht="12.75">
      <c r="K2994" s="42"/>
      <c r="L2994" s="43"/>
      <c r="M2994" s="40"/>
      <c r="N2994" s="160"/>
    </row>
    <row r="2995" spans="11:14" ht="12.75">
      <c r="K2995" s="42"/>
      <c r="L2995" s="43"/>
      <c r="M2995" s="40"/>
      <c r="N2995" s="160"/>
    </row>
    <row r="2996" spans="11:14" ht="12.75">
      <c r="K2996" s="42"/>
      <c r="L2996" s="43"/>
      <c r="M2996" s="40"/>
      <c r="N2996" s="160"/>
    </row>
    <row r="2997" spans="11:14" ht="12.75">
      <c r="K2997" s="42"/>
      <c r="L2997" s="43"/>
      <c r="M2997" s="40"/>
      <c r="N2997" s="160"/>
    </row>
    <row r="2998" spans="11:14" ht="12.75">
      <c r="K2998" s="42"/>
      <c r="L2998" s="43"/>
      <c r="M2998" s="40"/>
      <c r="N2998" s="160"/>
    </row>
    <row r="2999" spans="11:14" ht="12.75">
      <c r="K2999" s="42"/>
      <c r="L2999" s="43"/>
      <c r="M2999" s="40"/>
      <c r="N2999" s="160"/>
    </row>
    <row r="3000" spans="11:14" ht="12.75">
      <c r="K3000" s="42"/>
      <c r="L3000" s="43"/>
      <c r="M3000" s="40"/>
      <c r="N3000" s="160"/>
    </row>
    <row r="3001" spans="11:14" ht="12.75">
      <c r="K3001" s="42"/>
      <c r="L3001" s="43"/>
      <c r="M3001" s="40"/>
      <c r="N3001" s="160"/>
    </row>
    <row r="3002" spans="11:14" ht="12.75">
      <c r="K3002" s="42"/>
      <c r="L3002" s="43"/>
      <c r="M3002" s="40"/>
      <c r="N3002" s="160"/>
    </row>
    <row r="3003" spans="11:14" ht="12.75">
      <c r="K3003" s="42"/>
      <c r="L3003" s="43"/>
      <c r="M3003" s="40"/>
      <c r="N3003" s="160"/>
    </row>
    <row r="3004" spans="11:14" ht="12.75">
      <c r="K3004" s="42"/>
      <c r="L3004" s="43"/>
      <c r="M3004" s="40"/>
      <c r="N3004" s="160"/>
    </row>
    <row r="3005" spans="11:14" ht="12.75">
      <c r="K3005" s="42"/>
      <c r="L3005" s="43"/>
      <c r="M3005" s="40"/>
      <c r="N3005" s="160"/>
    </row>
    <row r="3006" spans="11:14" ht="12.75">
      <c r="K3006" s="42"/>
      <c r="L3006" s="43"/>
      <c r="M3006" s="40"/>
      <c r="N3006" s="160"/>
    </row>
    <row r="3007" spans="11:14" ht="12.75">
      <c r="K3007" s="42"/>
      <c r="L3007" s="43"/>
      <c r="M3007" s="40"/>
      <c r="N3007" s="160"/>
    </row>
    <row r="3008" spans="11:14" ht="12.75">
      <c r="K3008" s="42"/>
      <c r="L3008" s="43"/>
      <c r="M3008" s="40"/>
      <c r="N3008" s="160"/>
    </row>
    <row r="3009" spans="11:14" ht="12.75">
      <c r="K3009" s="42"/>
      <c r="L3009" s="43"/>
      <c r="M3009" s="40"/>
      <c r="N3009" s="160"/>
    </row>
    <row r="3010" spans="11:14" ht="12.75">
      <c r="K3010" s="42"/>
      <c r="L3010" s="43"/>
      <c r="M3010" s="40"/>
      <c r="N3010" s="160"/>
    </row>
    <row r="3011" spans="11:14" ht="12.75">
      <c r="K3011" s="42"/>
      <c r="L3011" s="43"/>
      <c r="M3011" s="40"/>
      <c r="N3011" s="160"/>
    </row>
    <row r="3012" spans="11:14" ht="12.75">
      <c r="K3012" s="42"/>
      <c r="L3012" s="43"/>
      <c r="M3012" s="40"/>
      <c r="N3012" s="160"/>
    </row>
    <row r="3013" spans="11:14" ht="12.75">
      <c r="K3013" s="42"/>
      <c r="L3013" s="43"/>
      <c r="M3013" s="40"/>
      <c r="N3013" s="160"/>
    </row>
    <row r="3014" spans="11:14" ht="12.75">
      <c r="K3014" s="42"/>
      <c r="L3014" s="43"/>
      <c r="M3014" s="40"/>
      <c r="N3014" s="160"/>
    </row>
    <row r="3015" spans="11:14" ht="12.75">
      <c r="K3015" s="42"/>
      <c r="L3015" s="43"/>
      <c r="M3015" s="40"/>
      <c r="N3015" s="160"/>
    </row>
    <row r="3016" spans="11:14" ht="12.75">
      <c r="K3016" s="42"/>
      <c r="L3016" s="43"/>
      <c r="M3016" s="40"/>
      <c r="N3016" s="160"/>
    </row>
    <row r="3017" spans="11:14" ht="12.75">
      <c r="K3017" s="42"/>
      <c r="L3017" s="43"/>
      <c r="M3017" s="40"/>
      <c r="N3017" s="160"/>
    </row>
    <row r="3018" spans="11:14" ht="12.75">
      <c r="K3018" s="42"/>
      <c r="L3018" s="43"/>
      <c r="M3018" s="40"/>
      <c r="N3018" s="160"/>
    </row>
    <row r="3019" spans="11:14" ht="12.75">
      <c r="K3019" s="42"/>
      <c r="L3019" s="43"/>
      <c r="M3019" s="40"/>
      <c r="N3019" s="160"/>
    </row>
    <row r="3020" spans="11:14" ht="12.75">
      <c r="K3020" s="42"/>
      <c r="L3020" s="43"/>
      <c r="M3020" s="40"/>
      <c r="N3020" s="160"/>
    </row>
    <row r="3021" spans="11:14" ht="12.75">
      <c r="K3021" s="42"/>
      <c r="L3021" s="43"/>
      <c r="M3021" s="40"/>
      <c r="N3021" s="160"/>
    </row>
    <row r="3022" spans="11:14" ht="12.75">
      <c r="K3022" s="42"/>
      <c r="L3022" s="43"/>
      <c r="M3022" s="40"/>
      <c r="N3022" s="160"/>
    </row>
    <row r="3023" spans="11:14" ht="12.75">
      <c r="K3023" s="42"/>
      <c r="L3023" s="43"/>
      <c r="M3023" s="40"/>
      <c r="N3023" s="160"/>
    </row>
    <row r="3024" spans="11:14" ht="12.75">
      <c r="K3024" s="42"/>
      <c r="L3024" s="43"/>
      <c r="M3024" s="40"/>
      <c r="N3024" s="160"/>
    </row>
    <row r="3025" spans="11:14" ht="12.75">
      <c r="K3025" s="42"/>
      <c r="L3025" s="43"/>
      <c r="M3025" s="40"/>
      <c r="N3025" s="160"/>
    </row>
    <row r="3026" spans="11:14" ht="12.75">
      <c r="K3026" s="42"/>
      <c r="L3026" s="43"/>
      <c r="M3026" s="40"/>
      <c r="N3026" s="160"/>
    </row>
    <row r="3027" spans="11:14" ht="12.75">
      <c r="K3027" s="42"/>
      <c r="L3027" s="43"/>
      <c r="M3027" s="40"/>
      <c r="N3027" s="160"/>
    </row>
    <row r="3028" spans="11:14" ht="12.75">
      <c r="K3028" s="42"/>
      <c r="L3028" s="43"/>
      <c r="M3028" s="40"/>
      <c r="N3028" s="160"/>
    </row>
    <row r="3029" spans="11:14" ht="12.75">
      <c r="K3029" s="42"/>
      <c r="L3029" s="43"/>
      <c r="M3029" s="40"/>
      <c r="N3029" s="160"/>
    </row>
    <row r="3030" spans="11:14" ht="12.75">
      <c r="K3030" s="42"/>
      <c r="L3030" s="43"/>
      <c r="M3030" s="40"/>
      <c r="N3030" s="160"/>
    </row>
    <row r="3031" spans="11:14" ht="12.75">
      <c r="K3031" s="42"/>
      <c r="L3031" s="43"/>
      <c r="M3031" s="40"/>
      <c r="N3031" s="160"/>
    </row>
    <row r="3032" spans="11:14" ht="12.75">
      <c r="K3032" s="42"/>
      <c r="L3032" s="43"/>
      <c r="M3032" s="40"/>
      <c r="N3032" s="160"/>
    </row>
    <row r="3033" spans="11:14" ht="12.75">
      <c r="K3033" s="42"/>
      <c r="L3033" s="43"/>
      <c r="M3033" s="40"/>
      <c r="N3033" s="160"/>
    </row>
    <row r="3034" spans="11:14" ht="12.75">
      <c r="K3034" s="42"/>
      <c r="L3034" s="43"/>
      <c r="M3034" s="40"/>
      <c r="N3034" s="160"/>
    </row>
    <row r="3035" spans="11:14" ht="12.75">
      <c r="K3035" s="42"/>
      <c r="L3035" s="43"/>
      <c r="M3035" s="40"/>
      <c r="N3035" s="160"/>
    </row>
    <row r="3036" spans="11:14" ht="12.75">
      <c r="K3036" s="42"/>
      <c r="L3036" s="43"/>
      <c r="M3036" s="40"/>
      <c r="N3036" s="160"/>
    </row>
    <row r="3037" spans="11:14" ht="12.75">
      <c r="K3037" s="42"/>
      <c r="L3037" s="43"/>
      <c r="M3037" s="40"/>
      <c r="N3037" s="160"/>
    </row>
    <row r="3038" spans="11:14" ht="12.75">
      <c r="K3038" s="42"/>
      <c r="L3038" s="43"/>
      <c r="M3038" s="40"/>
      <c r="N3038" s="160"/>
    </row>
    <row r="3039" spans="11:14" ht="12.75">
      <c r="K3039" s="42"/>
      <c r="L3039" s="43"/>
      <c r="M3039" s="40"/>
      <c r="N3039" s="160"/>
    </row>
    <row r="3040" spans="11:14" ht="12.75">
      <c r="K3040" s="42"/>
      <c r="L3040" s="43"/>
      <c r="M3040" s="40"/>
      <c r="N3040" s="160"/>
    </row>
    <row r="3041" spans="11:14" ht="12.75">
      <c r="K3041" s="42"/>
      <c r="L3041" s="43"/>
      <c r="M3041" s="40"/>
      <c r="N3041" s="160"/>
    </row>
    <row r="3042" spans="11:14" ht="12.75">
      <c r="K3042" s="42"/>
      <c r="L3042" s="43"/>
      <c r="M3042" s="40"/>
      <c r="N3042" s="160"/>
    </row>
    <row r="3043" spans="11:14" ht="12.75">
      <c r="K3043" s="42"/>
      <c r="L3043" s="43"/>
      <c r="M3043" s="40"/>
      <c r="N3043" s="160"/>
    </row>
    <row r="3044" spans="11:14" ht="12.75">
      <c r="K3044" s="42"/>
      <c r="L3044" s="43"/>
      <c r="M3044" s="40"/>
      <c r="N3044" s="160"/>
    </row>
    <row r="3045" spans="11:14" ht="12.75">
      <c r="K3045" s="42"/>
      <c r="L3045" s="43"/>
      <c r="M3045" s="40"/>
      <c r="N3045" s="160"/>
    </row>
    <row r="3046" spans="11:14" ht="12.75">
      <c r="K3046" s="42"/>
      <c r="L3046" s="43"/>
      <c r="M3046" s="40"/>
      <c r="N3046" s="160"/>
    </row>
    <row r="3047" spans="11:14" ht="12.75">
      <c r="K3047" s="42"/>
      <c r="L3047" s="43"/>
      <c r="M3047" s="40"/>
      <c r="N3047" s="160"/>
    </row>
    <row r="3048" spans="11:14" ht="12.75">
      <c r="K3048" s="42"/>
      <c r="L3048" s="43"/>
      <c r="M3048" s="40"/>
      <c r="N3048" s="160"/>
    </row>
    <row r="3049" spans="11:14" ht="12.75">
      <c r="K3049" s="42"/>
      <c r="L3049" s="43"/>
      <c r="M3049" s="40"/>
      <c r="N3049" s="160"/>
    </row>
    <row r="3050" spans="11:14" ht="12.75">
      <c r="K3050" s="42"/>
      <c r="L3050" s="43"/>
      <c r="M3050" s="40"/>
      <c r="N3050" s="160"/>
    </row>
    <row r="3051" spans="11:14" ht="12.75">
      <c r="K3051" s="42"/>
      <c r="L3051" s="43"/>
      <c r="M3051" s="40"/>
      <c r="N3051" s="160"/>
    </row>
    <row r="3052" spans="11:14" ht="12.75">
      <c r="K3052" s="42"/>
      <c r="L3052" s="43"/>
      <c r="M3052" s="40"/>
      <c r="N3052" s="160"/>
    </row>
    <row r="3053" spans="11:14" ht="12.75">
      <c r="K3053" s="42"/>
      <c r="L3053" s="43"/>
      <c r="M3053" s="40"/>
      <c r="N3053" s="160"/>
    </row>
    <row r="3054" spans="11:14" ht="12.75">
      <c r="K3054" s="42"/>
      <c r="L3054" s="43"/>
      <c r="M3054" s="40"/>
      <c r="N3054" s="160"/>
    </row>
    <row r="3055" spans="11:14" ht="12.75">
      <c r="K3055" s="42"/>
      <c r="L3055" s="43"/>
      <c r="M3055" s="40"/>
      <c r="N3055" s="160"/>
    </row>
    <row r="3056" spans="11:14" ht="12.75">
      <c r="K3056" s="42"/>
      <c r="L3056" s="43"/>
      <c r="M3056" s="40"/>
      <c r="N3056" s="160"/>
    </row>
    <row r="3057" spans="11:14" ht="12.75">
      <c r="K3057" s="42"/>
      <c r="L3057" s="43"/>
      <c r="M3057" s="40"/>
      <c r="N3057" s="160"/>
    </row>
    <row r="3058" spans="11:14" ht="12.75">
      <c r="K3058" s="42"/>
      <c r="L3058" s="43"/>
      <c r="M3058" s="40"/>
      <c r="N3058" s="160"/>
    </row>
    <row r="3059" spans="11:14" ht="12.75">
      <c r="K3059" s="42"/>
      <c r="L3059" s="43"/>
      <c r="M3059" s="40"/>
      <c r="N3059" s="160"/>
    </row>
    <row r="3060" spans="11:14" ht="12.75">
      <c r="K3060" s="42"/>
      <c r="L3060" s="43"/>
      <c r="M3060" s="40"/>
      <c r="N3060" s="160"/>
    </row>
    <row r="3061" spans="11:14" ht="12.75">
      <c r="K3061" s="42"/>
      <c r="L3061" s="43"/>
      <c r="M3061" s="40"/>
      <c r="N3061" s="160"/>
    </row>
    <row r="3062" spans="11:14" ht="12.75">
      <c r="K3062" s="42"/>
      <c r="L3062" s="43"/>
      <c r="M3062" s="40"/>
      <c r="N3062" s="160"/>
    </row>
    <row r="3063" spans="11:14" ht="12.75">
      <c r="K3063" s="42"/>
      <c r="L3063" s="43"/>
      <c r="M3063" s="40"/>
      <c r="N3063" s="160"/>
    </row>
    <row r="3064" spans="11:14" ht="12.75">
      <c r="K3064" s="42"/>
      <c r="L3064" s="43"/>
      <c r="M3064" s="40"/>
      <c r="N3064" s="160"/>
    </row>
    <row r="3065" spans="11:14" ht="12.75">
      <c r="K3065" s="42"/>
      <c r="L3065" s="43"/>
      <c r="M3065" s="40"/>
      <c r="N3065" s="160"/>
    </row>
    <row r="3066" spans="11:14" ht="12.75">
      <c r="K3066" s="42"/>
      <c r="L3066" s="43"/>
      <c r="M3066" s="40"/>
      <c r="N3066" s="160"/>
    </row>
    <row r="3067" spans="11:14" ht="12.75">
      <c r="K3067" s="42"/>
      <c r="L3067" s="43"/>
      <c r="M3067" s="40"/>
      <c r="N3067" s="160"/>
    </row>
    <row r="3068" spans="11:14" ht="12.75">
      <c r="K3068" s="42"/>
      <c r="L3068" s="43"/>
      <c r="M3068" s="40"/>
      <c r="N3068" s="160"/>
    </row>
    <row r="3069" spans="11:14" ht="12.75">
      <c r="K3069" s="42"/>
      <c r="L3069" s="43"/>
      <c r="M3069" s="40"/>
      <c r="N3069" s="160"/>
    </row>
    <row r="3070" spans="11:14" ht="12.75">
      <c r="K3070" s="42"/>
      <c r="L3070" s="43"/>
      <c r="M3070" s="40"/>
      <c r="N3070" s="160"/>
    </row>
    <row r="3071" spans="11:14" ht="12.75">
      <c r="K3071" s="42"/>
      <c r="L3071" s="43"/>
      <c r="M3071" s="40"/>
      <c r="N3071" s="160"/>
    </row>
    <row r="3072" spans="11:14" ht="12.75">
      <c r="K3072" s="42"/>
      <c r="L3072" s="43"/>
      <c r="M3072" s="40"/>
      <c r="N3072" s="160"/>
    </row>
    <row r="3073" spans="11:14" ht="12.75">
      <c r="K3073" s="42"/>
      <c r="L3073" s="43"/>
      <c r="M3073" s="40"/>
      <c r="N3073" s="160"/>
    </row>
    <row r="3074" spans="11:14" ht="12.75">
      <c r="K3074" s="42"/>
      <c r="L3074" s="43"/>
      <c r="M3074" s="40"/>
      <c r="N3074" s="160"/>
    </row>
    <row r="3075" spans="11:14" ht="12.75">
      <c r="K3075" s="42"/>
      <c r="L3075" s="43"/>
      <c r="M3075" s="40"/>
      <c r="N3075" s="160"/>
    </row>
    <row r="3076" spans="11:14" ht="12.75">
      <c r="K3076" s="42"/>
      <c r="L3076" s="43"/>
      <c r="M3076" s="40"/>
      <c r="N3076" s="160"/>
    </row>
    <row r="3077" spans="11:14" ht="12.75">
      <c r="K3077" s="42"/>
      <c r="L3077" s="43"/>
      <c r="M3077" s="40"/>
      <c r="N3077" s="160"/>
    </row>
    <row r="3078" spans="11:14" ht="12.75">
      <c r="K3078" s="42"/>
      <c r="L3078" s="43"/>
      <c r="M3078" s="40"/>
      <c r="N3078" s="160"/>
    </row>
    <row r="3079" spans="11:14" ht="12.75">
      <c r="K3079" s="42"/>
      <c r="L3079" s="43"/>
      <c r="M3079" s="40"/>
      <c r="N3079" s="160"/>
    </row>
    <row r="3080" spans="11:14" ht="12.75">
      <c r="K3080" s="42"/>
      <c r="L3080" s="43"/>
      <c r="M3080" s="40"/>
      <c r="N3080" s="160"/>
    </row>
    <row r="3081" spans="11:14" ht="12.75">
      <c r="K3081" s="42"/>
      <c r="L3081" s="43"/>
      <c r="M3081" s="40"/>
      <c r="N3081" s="160"/>
    </row>
    <row r="3082" spans="11:14" ht="12.75">
      <c r="K3082" s="42"/>
      <c r="L3082" s="43"/>
      <c r="M3082" s="40"/>
      <c r="N3082" s="160"/>
    </row>
    <row r="3083" spans="11:14" ht="12.75">
      <c r="K3083" s="42"/>
      <c r="L3083" s="43"/>
      <c r="M3083" s="40"/>
      <c r="N3083" s="160"/>
    </row>
    <row r="3084" spans="11:14" ht="12.75">
      <c r="K3084" s="42"/>
      <c r="L3084" s="43"/>
      <c r="M3084" s="40"/>
      <c r="N3084" s="160"/>
    </row>
    <row r="3085" spans="11:14" ht="12.75">
      <c r="K3085" s="42"/>
      <c r="L3085" s="43"/>
      <c r="M3085" s="40"/>
      <c r="N3085" s="160"/>
    </row>
    <row r="3086" spans="11:14" ht="12.75">
      <c r="K3086" s="42"/>
      <c r="L3086" s="43"/>
      <c r="M3086" s="40"/>
      <c r="N3086" s="160"/>
    </row>
    <row r="3087" spans="11:14" ht="12.75">
      <c r="K3087" s="42"/>
      <c r="L3087" s="43"/>
      <c r="M3087" s="40"/>
      <c r="N3087" s="160"/>
    </row>
    <row r="3088" spans="11:14" ht="12.75">
      <c r="K3088" s="42"/>
      <c r="L3088" s="43"/>
      <c r="M3088" s="40"/>
      <c r="N3088" s="160"/>
    </row>
    <row r="3089" spans="11:14" ht="12.75">
      <c r="K3089" s="42"/>
      <c r="L3089" s="43"/>
      <c r="M3089" s="40"/>
      <c r="N3089" s="160"/>
    </row>
    <row r="3090" spans="11:14" ht="12.75">
      <c r="K3090" s="42"/>
      <c r="L3090" s="43"/>
      <c r="M3090" s="40"/>
      <c r="N3090" s="160"/>
    </row>
    <row r="3091" spans="11:14" ht="12.75">
      <c r="K3091" s="42"/>
      <c r="L3091" s="43"/>
      <c r="M3091" s="40"/>
      <c r="N3091" s="160"/>
    </row>
    <row r="3092" spans="11:14" ht="12.75">
      <c r="K3092" s="42"/>
      <c r="L3092" s="43"/>
      <c r="M3092" s="40"/>
      <c r="N3092" s="160"/>
    </row>
    <row r="3093" spans="11:14" ht="12.75">
      <c r="K3093" s="42"/>
      <c r="L3093" s="43"/>
      <c r="M3093" s="40"/>
      <c r="N3093" s="160"/>
    </row>
    <row r="3094" spans="11:14" ht="12.75">
      <c r="K3094" s="42"/>
      <c r="L3094" s="43"/>
      <c r="M3094" s="40"/>
      <c r="N3094" s="160"/>
    </row>
    <row r="3095" spans="11:14" ht="12.75">
      <c r="K3095" s="42"/>
      <c r="L3095" s="43"/>
      <c r="M3095" s="40"/>
      <c r="N3095" s="160"/>
    </row>
    <row r="3096" spans="11:14" ht="12.75">
      <c r="K3096" s="42"/>
      <c r="L3096" s="43"/>
      <c r="M3096" s="40"/>
      <c r="N3096" s="160"/>
    </row>
    <row r="3097" spans="11:14" ht="12.75">
      <c r="K3097" s="42"/>
      <c r="L3097" s="43"/>
      <c r="M3097" s="40"/>
      <c r="N3097" s="160"/>
    </row>
    <row r="3098" spans="11:14" ht="12.75">
      <c r="K3098" s="42"/>
      <c r="L3098" s="43"/>
      <c r="M3098" s="40"/>
      <c r="N3098" s="160"/>
    </row>
    <row r="3099" spans="11:14" ht="12.75">
      <c r="K3099" s="42"/>
      <c r="L3099" s="43"/>
      <c r="M3099" s="40"/>
      <c r="N3099" s="160"/>
    </row>
    <row r="3100" spans="11:14" ht="12.75">
      <c r="K3100" s="42"/>
      <c r="L3100" s="43"/>
      <c r="M3100" s="40"/>
      <c r="N3100" s="160"/>
    </row>
    <row r="3101" spans="11:14" ht="12.75">
      <c r="K3101" s="42"/>
      <c r="L3101" s="43"/>
      <c r="M3101" s="40"/>
      <c r="N3101" s="160"/>
    </row>
    <row r="3102" spans="11:14" ht="12.75">
      <c r="K3102" s="42"/>
      <c r="L3102" s="43"/>
      <c r="M3102" s="40"/>
      <c r="N3102" s="160"/>
    </row>
    <row r="3103" spans="11:14" ht="12.75">
      <c r="K3103" s="42"/>
      <c r="L3103" s="43"/>
      <c r="M3103" s="40"/>
      <c r="N3103" s="160"/>
    </row>
    <row r="3104" spans="11:14" ht="12.75">
      <c r="K3104" s="42"/>
      <c r="L3104" s="43"/>
      <c r="M3104" s="40"/>
      <c r="N3104" s="160"/>
    </row>
    <row r="3105" spans="11:14" ht="12.75">
      <c r="K3105" s="42"/>
      <c r="L3105" s="43"/>
      <c r="M3105" s="40"/>
      <c r="N3105" s="160"/>
    </row>
    <row r="3106" spans="11:14" ht="12.75">
      <c r="K3106" s="42"/>
      <c r="L3106" s="43"/>
      <c r="M3106" s="40"/>
      <c r="N3106" s="160"/>
    </row>
    <row r="3107" spans="11:14" ht="12.75">
      <c r="K3107" s="42"/>
      <c r="L3107" s="43"/>
      <c r="M3107" s="40"/>
      <c r="N3107" s="160"/>
    </row>
    <row r="3108" spans="11:14" ht="12.75">
      <c r="K3108" s="42"/>
      <c r="L3108" s="43"/>
      <c r="M3108" s="40"/>
      <c r="N3108" s="160"/>
    </row>
    <row r="3109" spans="11:14" ht="12.75">
      <c r="K3109" s="42"/>
      <c r="L3109" s="43"/>
      <c r="M3109" s="40"/>
      <c r="N3109" s="160"/>
    </row>
    <row r="3110" spans="11:14" ht="12.75">
      <c r="K3110" s="42"/>
      <c r="L3110" s="43"/>
      <c r="M3110" s="40"/>
      <c r="N3110" s="160"/>
    </row>
    <row r="3111" spans="11:14" ht="12.75">
      <c r="K3111" s="42"/>
      <c r="L3111" s="43"/>
      <c r="M3111" s="40"/>
      <c r="N3111" s="160"/>
    </row>
    <row r="3112" spans="11:14" ht="12.75">
      <c r="K3112" s="42"/>
      <c r="L3112" s="43"/>
      <c r="M3112" s="40"/>
      <c r="N3112" s="160"/>
    </row>
    <row r="3113" spans="11:14" ht="12.75">
      <c r="K3113" s="42"/>
      <c r="L3113" s="43"/>
      <c r="M3113" s="40"/>
      <c r="N3113" s="160"/>
    </row>
    <row r="3114" spans="11:14" ht="12.75">
      <c r="K3114" s="42"/>
      <c r="L3114" s="43"/>
      <c r="M3114" s="40"/>
      <c r="N3114" s="160"/>
    </row>
    <row r="3115" spans="11:14" ht="12.75">
      <c r="K3115" s="42"/>
      <c r="L3115" s="43"/>
      <c r="M3115" s="40"/>
      <c r="N3115" s="160"/>
    </row>
    <row r="3116" spans="11:14" ht="12.75">
      <c r="K3116" s="42"/>
      <c r="L3116" s="43"/>
      <c r="M3116" s="40"/>
      <c r="N3116" s="160"/>
    </row>
    <row r="3117" spans="11:14" ht="12.75">
      <c r="K3117" s="42"/>
      <c r="L3117" s="43"/>
      <c r="M3117" s="40"/>
      <c r="N3117" s="160"/>
    </row>
    <row r="3118" spans="11:14" ht="12.75">
      <c r="K3118" s="42"/>
      <c r="L3118" s="43"/>
      <c r="M3118" s="40"/>
      <c r="N3118" s="160"/>
    </row>
    <row r="3119" spans="11:14" ht="12.75">
      <c r="K3119" s="42"/>
      <c r="L3119" s="43"/>
      <c r="M3119" s="40"/>
      <c r="N3119" s="160"/>
    </row>
    <row r="3120" spans="11:14" ht="12.75">
      <c r="K3120" s="42"/>
      <c r="L3120" s="43"/>
      <c r="M3120" s="40"/>
      <c r="N3120" s="160"/>
    </row>
    <row r="3121" spans="11:14" ht="12.75">
      <c r="K3121" s="42"/>
      <c r="L3121" s="43"/>
      <c r="M3121" s="40"/>
      <c r="N3121" s="160"/>
    </row>
    <row r="3122" spans="11:14" ht="12.75">
      <c r="K3122" s="42"/>
      <c r="L3122" s="43"/>
      <c r="M3122" s="40"/>
      <c r="N3122" s="160"/>
    </row>
    <row r="3123" spans="11:14" ht="12.75">
      <c r="K3123" s="42"/>
      <c r="L3123" s="43"/>
      <c r="M3123" s="40"/>
      <c r="N3123" s="160"/>
    </row>
    <row r="3124" spans="11:14" ht="12.75">
      <c r="K3124" s="42"/>
      <c r="L3124" s="43"/>
      <c r="M3124" s="40"/>
      <c r="N3124" s="160"/>
    </row>
    <row r="3125" spans="11:14" ht="12.75">
      <c r="K3125" s="42"/>
      <c r="L3125" s="43"/>
      <c r="M3125" s="40"/>
      <c r="N3125" s="160"/>
    </row>
    <row r="3126" spans="11:14" ht="12.75">
      <c r="K3126" s="42"/>
      <c r="L3126" s="43"/>
      <c r="M3126" s="40"/>
      <c r="N3126" s="160"/>
    </row>
    <row r="3127" spans="11:14" ht="12.75">
      <c r="K3127" s="42"/>
      <c r="L3127" s="43"/>
      <c r="M3127" s="40"/>
      <c r="N3127" s="160"/>
    </row>
    <row r="3128" spans="11:14" ht="12.75">
      <c r="K3128" s="42"/>
      <c r="L3128" s="43"/>
      <c r="M3128" s="40"/>
      <c r="N3128" s="160"/>
    </row>
    <row r="3129" spans="11:14" ht="12.75">
      <c r="K3129" s="42"/>
      <c r="L3129" s="43"/>
      <c r="M3129" s="40"/>
      <c r="N3129" s="160"/>
    </row>
    <row r="3130" spans="11:14" ht="12.75">
      <c r="K3130" s="42"/>
      <c r="L3130" s="43"/>
      <c r="M3130" s="40"/>
      <c r="N3130" s="160"/>
    </row>
    <row r="3131" spans="11:14" ht="12.75">
      <c r="K3131" s="42"/>
      <c r="L3131" s="43"/>
      <c r="M3131" s="40"/>
      <c r="N3131" s="160"/>
    </row>
    <row r="3132" spans="11:14" ht="12.75">
      <c r="K3132" s="42"/>
      <c r="L3132" s="43"/>
      <c r="M3132" s="40"/>
      <c r="N3132" s="160"/>
    </row>
    <row r="3133" spans="11:14" ht="12.75">
      <c r="K3133" s="42"/>
      <c r="L3133" s="43"/>
      <c r="M3133" s="40"/>
      <c r="N3133" s="160"/>
    </row>
    <row r="3134" spans="11:14" ht="12.75">
      <c r="K3134" s="42"/>
      <c r="L3134" s="43"/>
      <c r="M3134" s="40"/>
      <c r="N3134" s="160"/>
    </row>
    <row r="3135" spans="11:14" ht="12.75">
      <c r="K3135" s="42"/>
      <c r="L3135" s="43"/>
      <c r="M3135" s="40"/>
      <c r="N3135" s="160"/>
    </row>
    <row r="3136" spans="11:14" ht="12.75">
      <c r="K3136" s="42"/>
      <c r="L3136" s="43"/>
      <c r="M3136" s="40"/>
      <c r="N3136" s="160"/>
    </row>
    <row r="3137" spans="11:14" ht="12.75">
      <c r="K3137" s="42"/>
      <c r="L3137" s="43"/>
      <c r="M3137" s="40"/>
      <c r="N3137" s="160"/>
    </row>
    <row r="3138" spans="11:14" ht="12.75">
      <c r="K3138" s="42"/>
      <c r="L3138" s="43"/>
      <c r="M3138" s="40"/>
      <c r="N3138" s="160"/>
    </row>
    <row r="3139" spans="11:14" ht="12.75">
      <c r="K3139" s="42"/>
      <c r="L3139" s="43"/>
      <c r="M3139" s="40"/>
      <c r="N3139" s="160"/>
    </row>
    <row r="3140" spans="11:14" ht="12.75">
      <c r="K3140" s="42"/>
      <c r="L3140" s="43"/>
      <c r="M3140" s="40"/>
      <c r="N3140" s="160"/>
    </row>
    <row r="3141" spans="11:14" ht="12.75">
      <c r="K3141" s="42"/>
      <c r="L3141" s="43"/>
      <c r="M3141" s="40"/>
      <c r="N3141" s="160"/>
    </row>
    <row r="3142" spans="11:14" ht="12.75">
      <c r="K3142" s="42"/>
      <c r="L3142" s="43"/>
      <c r="M3142" s="40"/>
      <c r="N3142" s="160"/>
    </row>
    <row r="3143" spans="11:14" ht="12.75">
      <c r="K3143" s="42"/>
      <c r="L3143" s="43"/>
      <c r="M3143" s="40"/>
      <c r="N3143" s="160"/>
    </row>
    <row r="3144" spans="11:14" ht="12.75">
      <c r="K3144" s="42"/>
      <c r="L3144" s="43"/>
      <c r="M3144" s="40"/>
      <c r="N3144" s="160"/>
    </row>
    <row r="3145" spans="11:14" ht="12.75">
      <c r="K3145" s="42"/>
      <c r="L3145" s="43"/>
      <c r="M3145" s="40"/>
      <c r="N3145" s="160"/>
    </row>
    <row r="3146" spans="11:14" ht="12.75">
      <c r="K3146" s="42"/>
      <c r="L3146" s="43"/>
      <c r="M3146" s="40"/>
      <c r="N3146" s="160"/>
    </row>
    <row r="3147" spans="11:14" ht="12.75">
      <c r="K3147" s="42"/>
      <c r="L3147" s="43"/>
      <c r="M3147" s="40"/>
      <c r="N3147" s="160"/>
    </row>
    <row r="3148" spans="11:14" ht="12.75">
      <c r="K3148" s="42"/>
      <c r="L3148" s="43"/>
      <c r="M3148" s="40"/>
      <c r="N3148" s="160"/>
    </row>
    <row r="3149" spans="11:14" ht="12.75">
      <c r="K3149" s="42"/>
      <c r="L3149" s="43"/>
      <c r="M3149" s="40"/>
      <c r="N3149" s="160"/>
    </row>
    <row r="3150" spans="11:14" ht="12.75">
      <c r="K3150" s="42"/>
      <c r="L3150" s="43"/>
      <c r="M3150" s="40"/>
      <c r="N3150" s="160"/>
    </row>
    <row r="3151" spans="11:14" ht="12.75">
      <c r="K3151" s="42"/>
      <c r="L3151" s="43"/>
      <c r="M3151" s="40"/>
      <c r="N3151" s="160"/>
    </row>
    <row r="3152" spans="11:14" ht="12.75">
      <c r="K3152" s="42"/>
      <c r="L3152" s="43"/>
      <c r="M3152" s="40"/>
      <c r="N3152" s="160"/>
    </row>
    <row r="3153" spans="11:14" ht="12.75">
      <c r="K3153" s="42"/>
      <c r="L3153" s="43"/>
      <c r="M3153" s="40"/>
      <c r="N3153" s="160"/>
    </row>
    <row r="3154" spans="11:14" ht="12.75">
      <c r="K3154" s="42"/>
      <c r="L3154" s="43"/>
      <c r="M3154" s="40"/>
      <c r="N3154" s="160"/>
    </row>
    <row r="3155" spans="11:14" ht="12.75">
      <c r="K3155" s="42"/>
      <c r="L3155" s="43"/>
      <c r="M3155" s="40"/>
      <c r="N3155" s="160"/>
    </row>
    <row r="3156" spans="11:14" ht="12.75">
      <c r="K3156" s="42"/>
      <c r="L3156" s="43"/>
      <c r="M3156" s="40"/>
      <c r="N3156" s="160"/>
    </row>
    <row r="3157" spans="11:14" ht="12.75">
      <c r="K3157" s="42"/>
      <c r="L3157" s="43"/>
      <c r="M3157" s="40"/>
      <c r="N3157" s="160"/>
    </row>
    <row r="3158" spans="11:14" ht="12.75">
      <c r="K3158" s="42"/>
      <c r="L3158" s="43"/>
      <c r="M3158" s="40"/>
      <c r="N3158" s="160"/>
    </row>
    <row r="3159" spans="11:14" ht="12.75">
      <c r="K3159" s="42"/>
      <c r="L3159" s="43"/>
      <c r="M3159" s="40"/>
      <c r="N3159" s="160"/>
    </row>
    <row r="3160" spans="11:14" ht="12.75">
      <c r="K3160" s="42"/>
      <c r="L3160" s="43"/>
      <c r="M3160" s="40"/>
      <c r="N3160" s="160"/>
    </row>
    <row r="3161" spans="11:14" ht="12.75">
      <c r="K3161" s="42"/>
      <c r="L3161" s="43"/>
      <c r="M3161" s="40"/>
      <c r="N3161" s="160"/>
    </row>
    <row r="3162" spans="11:14" ht="12.75">
      <c r="K3162" s="42"/>
      <c r="L3162" s="43"/>
      <c r="M3162" s="40"/>
      <c r="N3162" s="160"/>
    </row>
    <row r="3163" spans="11:14" ht="12.75">
      <c r="K3163" s="42"/>
      <c r="L3163" s="43"/>
      <c r="M3163" s="40"/>
      <c r="N3163" s="160"/>
    </row>
    <row r="3164" spans="11:14" ht="12.75">
      <c r="K3164" s="42"/>
      <c r="L3164" s="43"/>
      <c r="M3164" s="40"/>
      <c r="N3164" s="160"/>
    </row>
    <row r="3165" spans="11:14" ht="12.75">
      <c r="K3165" s="42"/>
      <c r="L3165" s="43"/>
      <c r="M3165" s="40"/>
      <c r="N3165" s="160"/>
    </row>
    <row r="3166" spans="11:14" ht="12.75">
      <c r="K3166" s="42"/>
      <c r="L3166" s="43"/>
      <c r="M3166" s="40"/>
      <c r="N3166" s="160"/>
    </row>
    <row r="3167" spans="11:14" ht="12.75">
      <c r="K3167" s="42"/>
      <c r="L3167" s="43"/>
      <c r="M3167" s="40"/>
      <c r="N3167" s="160"/>
    </row>
    <row r="3168" spans="11:14" ht="12.75">
      <c r="K3168" s="42"/>
      <c r="L3168" s="43"/>
      <c r="M3168" s="40"/>
      <c r="N3168" s="160"/>
    </row>
    <row r="3169" spans="11:14" ht="12.75">
      <c r="K3169" s="42"/>
      <c r="L3169" s="43"/>
      <c r="M3169" s="40"/>
      <c r="N3169" s="160"/>
    </row>
    <row r="3170" spans="11:14" ht="12.75">
      <c r="K3170" s="42"/>
      <c r="L3170" s="43"/>
      <c r="M3170" s="40"/>
      <c r="N3170" s="160"/>
    </row>
    <row r="3171" spans="11:14" ht="12.75">
      <c r="K3171" s="42"/>
      <c r="L3171" s="43"/>
      <c r="M3171" s="40"/>
      <c r="N3171" s="160"/>
    </row>
    <row r="3172" spans="11:14" ht="12.75">
      <c r="K3172" s="42"/>
      <c r="L3172" s="43"/>
      <c r="M3172" s="40"/>
      <c r="N3172" s="160"/>
    </row>
    <row r="3173" spans="11:14" ht="12.75">
      <c r="K3173" s="42"/>
      <c r="L3173" s="43"/>
      <c r="M3173" s="40"/>
      <c r="N3173" s="160"/>
    </row>
    <row r="3174" spans="11:14" ht="12.75">
      <c r="K3174" s="42"/>
      <c r="L3174" s="43"/>
      <c r="M3174" s="40"/>
      <c r="N3174" s="160"/>
    </row>
    <row r="3175" spans="11:14" ht="12.75">
      <c r="K3175" s="42"/>
      <c r="L3175" s="43"/>
      <c r="M3175" s="40"/>
      <c r="N3175" s="160"/>
    </row>
    <row r="3176" spans="11:14" ht="12.75">
      <c r="K3176" s="42"/>
      <c r="L3176" s="43"/>
      <c r="M3176" s="40"/>
      <c r="N3176" s="160"/>
    </row>
    <row r="3177" spans="11:14" ht="12.75">
      <c r="K3177" s="42"/>
      <c r="L3177" s="43"/>
      <c r="M3177" s="40"/>
      <c r="N3177" s="160"/>
    </row>
    <row r="3178" spans="11:14" ht="12.75">
      <c r="K3178" s="42"/>
      <c r="L3178" s="43"/>
      <c r="M3178" s="40"/>
      <c r="N3178" s="160"/>
    </row>
    <row r="3179" spans="11:14" ht="12.75">
      <c r="K3179" s="42"/>
      <c r="L3179" s="43"/>
      <c r="M3179" s="40"/>
      <c r="N3179" s="160"/>
    </row>
    <row r="3180" spans="11:14" ht="12.75">
      <c r="K3180" s="42"/>
      <c r="L3180" s="43"/>
      <c r="M3180" s="40"/>
      <c r="N3180" s="160"/>
    </row>
    <row r="3181" spans="11:14" ht="12.75">
      <c r="K3181" s="42"/>
      <c r="L3181" s="43"/>
      <c r="M3181" s="40"/>
      <c r="N3181" s="160"/>
    </row>
    <row r="3182" spans="11:14" ht="12.75">
      <c r="K3182" s="42"/>
      <c r="L3182" s="43"/>
      <c r="M3182" s="40"/>
      <c r="N3182" s="160"/>
    </row>
    <row r="3183" spans="11:14" ht="12.75">
      <c r="K3183" s="42"/>
      <c r="L3183" s="43"/>
      <c r="M3183" s="40"/>
      <c r="N3183" s="160"/>
    </row>
    <row r="3184" spans="11:14" ht="12.75">
      <c r="K3184" s="42"/>
      <c r="L3184" s="43"/>
      <c r="M3184" s="40"/>
      <c r="N3184" s="160"/>
    </row>
    <row r="3185" spans="11:14" ht="12.75">
      <c r="K3185" s="42"/>
      <c r="L3185" s="43"/>
      <c r="M3185" s="40"/>
      <c r="N3185" s="160"/>
    </row>
    <row r="3186" spans="11:14" ht="12.75">
      <c r="K3186" s="42"/>
      <c r="L3186" s="43"/>
      <c r="M3186" s="40"/>
      <c r="N3186" s="160"/>
    </row>
    <row r="3187" spans="11:14" ht="12.75">
      <c r="K3187" s="42"/>
      <c r="L3187" s="43"/>
      <c r="M3187" s="40"/>
      <c r="N3187" s="160"/>
    </row>
    <row r="3188" spans="11:14" ht="12.75">
      <c r="K3188" s="42"/>
      <c r="L3188" s="43"/>
      <c r="M3188" s="40"/>
      <c r="N3188" s="160"/>
    </row>
    <row r="3189" spans="11:14" ht="12.75">
      <c r="K3189" s="42"/>
      <c r="L3189" s="43"/>
      <c r="M3189" s="40"/>
      <c r="N3189" s="160"/>
    </row>
    <row r="3190" spans="11:14" ht="12.75">
      <c r="K3190" s="42"/>
      <c r="L3190" s="43"/>
      <c r="M3190" s="40"/>
      <c r="N3190" s="160"/>
    </row>
    <row r="3191" spans="11:14" ht="12.75">
      <c r="K3191" s="42"/>
      <c r="L3191" s="43"/>
      <c r="M3191" s="40"/>
      <c r="N3191" s="160"/>
    </row>
    <row r="3192" spans="11:14" ht="12.75">
      <c r="K3192" s="42"/>
      <c r="L3192" s="43"/>
      <c r="M3192" s="40"/>
      <c r="N3192" s="160"/>
    </row>
    <row r="3193" spans="11:14" ht="12.75">
      <c r="K3193" s="42"/>
      <c r="L3193" s="43"/>
      <c r="M3193" s="40"/>
      <c r="N3193" s="160"/>
    </row>
    <row r="3194" spans="11:14" ht="12.75">
      <c r="K3194" s="42"/>
      <c r="L3194" s="43"/>
      <c r="M3194" s="40"/>
      <c r="N3194" s="160"/>
    </row>
    <row r="3195" spans="11:14" ht="12.75">
      <c r="K3195" s="42"/>
      <c r="L3195" s="43"/>
      <c r="M3195" s="40"/>
      <c r="N3195" s="160"/>
    </row>
    <row r="3196" spans="11:14" ht="12.75">
      <c r="K3196" s="42"/>
      <c r="L3196" s="43"/>
      <c r="M3196" s="40"/>
      <c r="N3196" s="160"/>
    </row>
    <row r="3197" spans="11:14" ht="12.75">
      <c r="K3197" s="42"/>
      <c r="L3197" s="43"/>
      <c r="M3197" s="40"/>
      <c r="N3197" s="160"/>
    </row>
    <row r="3198" spans="11:14" ht="12.75">
      <c r="K3198" s="42"/>
      <c r="L3198" s="43"/>
      <c r="M3198" s="40"/>
      <c r="N3198" s="160"/>
    </row>
    <row r="3199" spans="11:14" ht="12.75">
      <c r="K3199" s="42"/>
      <c r="L3199" s="43"/>
      <c r="M3199" s="40"/>
      <c r="N3199" s="160"/>
    </row>
    <row r="3200" spans="11:14" ht="12.75">
      <c r="K3200" s="42"/>
      <c r="L3200" s="43"/>
      <c r="M3200" s="40"/>
      <c r="N3200" s="160"/>
    </row>
    <row r="3201" spans="11:14" ht="12.75">
      <c r="K3201" s="42"/>
      <c r="L3201" s="43"/>
      <c r="M3201" s="40"/>
      <c r="N3201" s="160"/>
    </row>
    <row r="3202" spans="11:14" ht="12.75">
      <c r="K3202" s="42"/>
      <c r="L3202" s="43"/>
      <c r="M3202" s="40"/>
      <c r="N3202" s="160"/>
    </row>
    <row r="3203" spans="11:14" ht="12.75">
      <c r="K3203" s="42"/>
      <c r="L3203" s="43"/>
      <c r="M3203" s="40"/>
      <c r="N3203" s="160"/>
    </row>
    <row r="3204" spans="11:14" ht="12.75">
      <c r="K3204" s="42"/>
      <c r="L3204" s="43"/>
      <c r="M3204" s="40"/>
      <c r="N3204" s="160"/>
    </row>
    <row r="3205" spans="11:14" ht="12.75">
      <c r="K3205" s="42"/>
      <c r="L3205" s="43"/>
      <c r="M3205" s="40"/>
      <c r="N3205" s="160"/>
    </row>
    <row r="3206" spans="11:14" ht="12.75">
      <c r="K3206" s="42"/>
      <c r="L3206" s="43"/>
      <c r="M3206" s="40"/>
      <c r="N3206" s="160"/>
    </row>
    <row r="3207" spans="11:14" ht="12.75">
      <c r="K3207" s="42"/>
      <c r="L3207" s="43"/>
      <c r="M3207" s="40"/>
      <c r="N3207" s="160"/>
    </row>
    <row r="3208" spans="11:14" ht="12.75">
      <c r="K3208" s="42"/>
      <c r="L3208" s="43"/>
      <c r="M3208" s="40"/>
      <c r="N3208" s="160"/>
    </row>
    <row r="3209" spans="11:14" ht="12.75">
      <c r="K3209" s="42"/>
      <c r="L3209" s="43"/>
      <c r="M3209" s="40"/>
      <c r="N3209" s="160"/>
    </row>
    <row r="3210" spans="11:14" ht="12.75">
      <c r="K3210" s="42"/>
      <c r="L3210" s="43"/>
      <c r="M3210" s="40"/>
      <c r="N3210" s="160"/>
    </row>
    <row r="3211" spans="11:14" ht="12.75">
      <c r="K3211" s="42"/>
      <c r="L3211" s="43"/>
      <c r="M3211" s="40"/>
      <c r="N3211" s="160"/>
    </row>
    <row r="3212" spans="11:14" ht="12.75">
      <c r="K3212" s="42"/>
      <c r="L3212" s="43"/>
      <c r="M3212" s="40"/>
      <c r="N3212" s="160"/>
    </row>
    <row r="3213" spans="11:14" ht="12.75">
      <c r="K3213" s="42"/>
      <c r="L3213" s="43"/>
      <c r="M3213" s="40"/>
      <c r="N3213" s="160"/>
    </row>
    <row r="3214" spans="11:14" ht="12.75">
      <c r="K3214" s="42"/>
      <c r="L3214" s="43"/>
      <c r="M3214" s="40"/>
      <c r="N3214" s="160"/>
    </row>
    <row r="3215" spans="11:14" ht="12.75">
      <c r="K3215" s="42"/>
      <c r="L3215" s="43"/>
      <c r="M3215" s="40"/>
      <c r="N3215" s="160"/>
    </row>
    <row r="3216" spans="11:14" ht="12.75">
      <c r="K3216" s="42"/>
      <c r="L3216" s="43"/>
      <c r="M3216" s="40"/>
      <c r="N3216" s="160"/>
    </row>
    <row r="3217" spans="11:14" ht="12.75">
      <c r="K3217" s="42"/>
      <c r="L3217" s="43"/>
      <c r="M3217" s="40"/>
      <c r="N3217" s="160"/>
    </row>
    <row r="3218" spans="11:14" ht="12.75">
      <c r="K3218" s="42"/>
      <c r="L3218" s="43"/>
      <c r="M3218" s="40"/>
      <c r="N3218" s="160"/>
    </row>
    <row r="3219" spans="11:14" ht="12.75">
      <c r="K3219" s="42"/>
      <c r="L3219" s="43"/>
      <c r="M3219" s="40"/>
      <c r="N3219" s="160"/>
    </row>
    <row r="3220" spans="11:14" ht="12.75">
      <c r="K3220" s="42"/>
      <c r="L3220" s="43"/>
      <c r="M3220" s="40"/>
      <c r="N3220" s="160"/>
    </row>
    <row r="3221" spans="11:14" ht="12.75">
      <c r="K3221" s="42"/>
      <c r="L3221" s="43"/>
      <c r="M3221" s="40"/>
      <c r="N3221" s="160"/>
    </row>
    <row r="3222" spans="11:14" ht="12.75">
      <c r="K3222" s="42"/>
      <c r="L3222" s="43"/>
      <c r="M3222" s="40"/>
      <c r="N3222" s="160"/>
    </row>
    <row r="3223" spans="11:14" ht="12.75">
      <c r="K3223" s="42"/>
      <c r="L3223" s="43"/>
      <c r="M3223" s="40"/>
      <c r="N3223" s="160"/>
    </row>
    <row r="3224" spans="11:14" ht="12.75">
      <c r="K3224" s="42"/>
      <c r="L3224" s="43"/>
      <c r="M3224" s="40"/>
      <c r="N3224" s="160"/>
    </row>
    <row r="3225" spans="11:14" ht="12.75">
      <c r="K3225" s="42"/>
      <c r="L3225" s="43"/>
      <c r="M3225" s="40"/>
      <c r="N3225" s="160"/>
    </row>
    <row r="3226" spans="11:14" ht="12.75">
      <c r="K3226" s="42"/>
      <c r="L3226" s="43"/>
      <c r="M3226" s="40"/>
      <c r="N3226" s="160"/>
    </row>
    <row r="3227" spans="11:14" ht="12.75">
      <c r="K3227" s="42"/>
      <c r="L3227" s="43"/>
      <c r="M3227" s="40"/>
      <c r="N3227" s="160"/>
    </row>
    <row r="3228" spans="11:14" ht="12.75">
      <c r="K3228" s="42"/>
      <c r="L3228" s="43"/>
      <c r="M3228" s="40"/>
      <c r="N3228" s="160"/>
    </row>
    <row r="3229" spans="11:14" ht="12.75">
      <c r="K3229" s="42"/>
      <c r="L3229" s="43"/>
      <c r="M3229" s="40"/>
      <c r="N3229" s="160"/>
    </row>
    <row r="3230" spans="11:14" ht="12.75">
      <c r="K3230" s="42"/>
      <c r="L3230" s="43"/>
      <c r="M3230" s="40"/>
      <c r="N3230" s="160"/>
    </row>
    <row r="3231" spans="11:14" ht="12.75">
      <c r="K3231" s="42"/>
      <c r="L3231" s="43"/>
      <c r="M3231" s="40"/>
      <c r="N3231" s="160"/>
    </row>
    <row r="3232" spans="11:14" ht="12.75">
      <c r="K3232" s="42"/>
      <c r="L3232" s="43"/>
      <c r="M3232" s="40"/>
      <c r="N3232" s="160"/>
    </row>
    <row r="3233" spans="11:14" ht="12.75">
      <c r="K3233" s="42"/>
      <c r="L3233" s="43"/>
      <c r="M3233" s="40"/>
      <c r="N3233" s="160"/>
    </row>
    <row r="3234" spans="11:14" ht="12.75">
      <c r="K3234" s="42"/>
      <c r="L3234" s="43"/>
      <c r="M3234" s="40"/>
      <c r="N3234" s="160"/>
    </row>
    <row r="3235" spans="11:14" ht="12.75">
      <c r="K3235" s="42"/>
      <c r="L3235" s="43"/>
      <c r="M3235" s="40"/>
      <c r="N3235" s="160"/>
    </row>
    <row r="3236" spans="11:14" ht="12.75">
      <c r="K3236" s="42"/>
      <c r="L3236" s="43"/>
      <c r="M3236" s="40"/>
      <c r="N3236" s="160"/>
    </row>
    <row r="3237" spans="11:14" ht="12.75">
      <c r="K3237" s="42"/>
      <c r="L3237" s="43"/>
      <c r="M3237" s="40"/>
      <c r="N3237" s="160"/>
    </row>
    <row r="3238" spans="11:14" ht="12.75">
      <c r="K3238" s="42"/>
      <c r="L3238" s="43"/>
      <c r="M3238" s="40"/>
      <c r="N3238" s="160"/>
    </row>
    <row r="3239" spans="11:14" ht="12.75">
      <c r="K3239" s="42"/>
      <c r="L3239" s="43"/>
      <c r="M3239" s="40"/>
      <c r="N3239" s="160"/>
    </row>
    <row r="3240" spans="11:14" ht="12.75">
      <c r="K3240" s="42"/>
      <c r="L3240" s="43"/>
      <c r="M3240" s="40"/>
      <c r="N3240" s="160"/>
    </row>
    <row r="3241" spans="11:14" ht="12.75">
      <c r="K3241" s="42"/>
      <c r="L3241" s="43"/>
      <c r="M3241" s="40"/>
      <c r="N3241" s="160"/>
    </row>
    <row r="3242" spans="11:14" ht="12.75">
      <c r="K3242" s="42"/>
      <c r="L3242" s="43"/>
      <c r="M3242" s="40"/>
      <c r="N3242" s="160"/>
    </row>
    <row r="3243" spans="11:14" ht="12.75">
      <c r="K3243" s="42"/>
      <c r="L3243" s="43"/>
      <c r="M3243" s="40"/>
      <c r="N3243" s="160"/>
    </row>
    <row r="3244" spans="11:14" ht="12.75">
      <c r="K3244" s="42"/>
      <c r="L3244" s="43"/>
      <c r="M3244" s="40"/>
      <c r="N3244" s="160"/>
    </row>
    <row r="3245" spans="11:14" ht="12.75">
      <c r="K3245" s="42"/>
      <c r="L3245" s="43"/>
      <c r="M3245" s="40"/>
      <c r="N3245" s="160"/>
    </row>
    <row r="3246" spans="11:14" ht="12.75">
      <c r="K3246" s="42"/>
      <c r="L3246" s="43"/>
      <c r="M3246" s="40"/>
      <c r="N3246" s="160"/>
    </row>
    <row r="3247" spans="11:14" ht="12.75">
      <c r="K3247" s="42"/>
      <c r="L3247" s="43"/>
      <c r="M3247" s="40"/>
      <c r="N3247" s="160"/>
    </row>
    <row r="3248" spans="11:14" ht="12.75">
      <c r="K3248" s="42"/>
      <c r="L3248" s="43"/>
      <c r="M3248" s="40"/>
      <c r="N3248" s="160"/>
    </row>
    <row r="3249" spans="11:14" ht="12.75">
      <c r="K3249" s="42"/>
      <c r="L3249" s="43"/>
      <c r="M3249" s="40"/>
      <c r="N3249" s="160"/>
    </row>
    <row r="3250" spans="11:14" ht="12.75">
      <c r="K3250" s="42"/>
      <c r="L3250" s="43"/>
      <c r="M3250" s="40"/>
      <c r="N3250" s="160"/>
    </row>
    <row r="3251" spans="11:14" ht="12.75">
      <c r="K3251" s="42"/>
      <c r="L3251" s="43"/>
      <c r="M3251" s="40"/>
      <c r="N3251" s="160"/>
    </row>
    <row r="3252" spans="11:14" ht="12.75">
      <c r="K3252" s="42"/>
      <c r="L3252" s="43"/>
      <c r="M3252" s="40"/>
      <c r="N3252" s="160"/>
    </row>
    <row r="3253" spans="11:14" ht="12.75">
      <c r="K3253" s="42"/>
      <c r="L3253" s="43"/>
      <c r="M3253" s="40"/>
      <c r="N3253" s="160"/>
    </row>
    <row r="3254" spans="11:14" ht="12.75">
      <c r="K3254" s="42"/>
      <c r="L3254" s="43"/>
      <c r="M3254" s="40"/>
      <c r="N3254" s="160"/>
    </row>
    <row r="3255" spans="11:14" ht="12.75">
      <c r="K3255" s="42"/>
      <c r="L3255" s="43"/>
      <c r="M3255" s="40"/>
      <c r="N3255" s="160"/>
    </row>
    <row r="3256" spans="11:14" ht="12.75">
      <c r="K3256" s="42"/>
      <c r="L3256" s="43"/>
      <c r="M3256" s="40"/>
      <c r="N3256" s="160"/>
    </row>
    <row r="3257" spans="11:14" ht="12.75">
      <c r="K3257" s="42"/>
      <c r="L3257" s="43"/>
      <c r="M3257" s="40"/>
      <c r="N3257" s="160"/>
    </row>
  </sheetData>
  <sheetProtection/>
  <mergeCells count="13">
    <mergeCell ref="F1:K1"/>
    <mergeCell ref="T4:U5"/>
    <mergeCell ref="W4:X5"/>
    <mergeCell ref="B4:E4"/>
    <mergeCell ref="K4:N4"/>
    <mergeCell ref="P4:P5"/>
    <mergeCell ref="Z4:Z5"/>
    <mergeCell ref="AD4:AD5"/>
    <mergeCell ref="AB4:AB5"/>
    <mergeCell ref="B2:AF2"/>
    <mergeCell ref="R4:R5"/>
    <mergeCell ref="AF4:AF5"/>
    <mergeCell ref="F4:I4"/>
  </mergeCells>
  <printOptions horizontalCentered="1"/>
  <pageMargins left="0.4330708661417323" right="0.1968503937007874" top="0.5905511811023623" bottom="0.3937007874015748" header="0.3937007874015748" footer="0.1968503937007874"/>
  <pageSetup horizontalDpi="600" verticalDpi="600" orientation="landscape" paperSize="9" scale="55" r:id="rId2"/>
  <headerFooter alignWithMargins="0">
    <oddHeader>&amp;L&amp;"MS Sans Serif,Kalın İtalik"Bütçe ve Plan Şube Müdürlüğü&amp;R&amp;D</oddHeader>
    <oddFooter>&amp;L&amp;"Arial Tur,Kalın İtalik"&amp;8Exel/&amp;F/User1&amp;C&amp;P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HACETTEPE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AYSEGUL TUNA</dc:creator>
  <cp:keywords/>
  <dc:description/>
  <cp:lastModifiedBy>user</cp:lastModifiedBy>
  <cp:lastPrinted>2008-10-27T12:55:57Z</cp:lastPrinted>
  <dcterms:created xsi:type="dcterms:W3CDTF">2001-05-18T07:50:45Z</dcterms:created>
  <dcterms:modified xsi:type="dcterms:W3CDTF">2010-01-07T09:11:14Z</dcterms:modified>
  <cp:category/>
  <cp:version/>
  <cp:contentType/>
  <cp:contentStatus/>
</cp:coreProperties>
</file>